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12210"/>
  </bookViews>
  <sheets>
    <sheet name="szacunkowe zużycie energii kWh" sheetId="1" r:id="rId1"/>
    <sheet name="Arkusz2" sheetId="3" r:id="rId2"/>
  </sheets>
  <definedNames>
    <definedName name="_xlnm._FilterDatabase" localSheetId="0" hidden="1">'szacunkowe zużycie energii kWh'!$H$4:$H$166</definedName>
  </definedNames>
  <calcPr calcId="124519"/>
  <fileRecoveryPr autoRecover="0"/>
</workbook>
</file>

<file path=xl/calcChain.xml><?xml version="1.0" encoding="utf-8"?>
<calcChain xmlns="http://schemas.openxmlformats.org/spreadsheetml/2006/main">
  <c r="E156" i="1"/>
  <c r="D156"/>
  <c r="D155"/>
  <c r="D153"/>
  <c r="D157"/>
  <c r="E151"/>
  <c r="D151"/>
  <c r="D158"/>
  <c r="D152"/>
  <c r="E152"/>
  <c r="F152"/>
  <c r="C152" s="1"/>
  <c r="P6"/>
  <c r="P9"/>
  <c r="C151" l="1"/>
  <c r="F159"/>
  <c r="P144"/>
  <c r="P143"/>
  <c r="P129"/>
  <c r="J97"/>
  <c r="M97"/>
  <c r="P86"/>
  <c r="P145"/>
  <c r="P142"/>
  <c r="P141"/>
  <c r="P140"/>
  <c r="P139"/>
  <c r="P138"/>
  <c r="P137"/>
  <c r="P136"/>
  <c r="P135"/>
  <c r="P134"/>
  <c r="P133"/>
  <c r="P132"/>
  <c r="P131"/>
  <c r="P130"/>
  <c r="P128"/>
  <c r="P127"/>
  <c r="P124"/>
  <c r="P121"/>
  <c r="P118"/>
  <c r="P119"/>
  <c r="P115"/>
  <c r="P116" s="1"/>
  <c r="P112"/>
  <c r="P106"/>
  <c r="P105"/>
  <c r="P102"/>
  <c r="P101"/>
  <c r="P99"/>
  <c r="P96" l="1"/>
  <c r="P95"/>
  <c r="P94"/>
  <c r="P93"/>
  <c r="P92"/>
  <c r="P91"/>
  <c r="P90"/>
  <c r="P89"/>
  <c r="P88"/>
  <c r="P87"/>
  <c r="P85"/>
  <c r="P84"/>
  <c r="P83"/>
  <c r="P82"/>
  <c r="P80"/>
  <c r="P79"/>
  <c r="P78"/>
  <c r="P77"/>
  <c r="P76"/>
  <c r="P75"/>
  <c r="P74"/>
  <c r="P73"/>
  <c r="P72"/>
  <c r="P71"/>
  <c r="P70"/>
  <c r="P68"/>
  <c r="P67"/>
  <c r="P66"/>
  <c r="P65"/>
  <c r="P64"/>
  <c r="P63"/>
  <c r="P62"/>
  <c r="P61"/>
  <c r="P60"/>
  <c r="P58"/>
  <c r="P57"/>
  <c r="P55"/>
  <c r="P54"/>
  <c r="P53"/>
  <c r="P52"/>
  <c r="P51"/>
  <c r="P50"/>
  <c r="P49"/>
  <c r="P47"/>
  <c r="P46"/>
  <c r="P45"/>
  <c r="P44"/>
  <c r="P43"/>
  <c r="P42"/>
  <c r="P41"/>
  <c r="P40"/>
  <c r="P39"/>
  <c r="P37"/>
  <c r="P36"/>
  <c r="P34"/>
  <c r="P33"/>
  <c r="P30"/>
  <c r="P28"/>
  <c r="P27"/>
  <c r="P25"/>
  <c r="P24"/>
  <c r="P23"/>
  <c r="P21"/>
  <c r="P20"/>
  <c r="P19"/>
  <c r="P18"/>
  <c r="P17"/>
  <c r="P16"/>
  <c r="P15"/>
  <c r="P14"/>
  <c r="P13"/>
  <c r="P12"/>
  <c r="P11"/>
  <c r="P10"/>
  <c r="P8"/>
  <c r="P7"/>
  <c r="O146"/>
  <c r="O125"/>
  <c r="O97"/>
  <c r="N146"/>
  <c r="N125"/>
  <c r="N116"/>
  <c r="N113"/>
  <c r="N107"/>
  <c r="N103"/>
  <c r="N81"/>
  <c r="N97" s="1"/>
  <c r="N59"/>
  <c r="N56"/>
  <c r="N48"/>
  <c r="N38"/>
  <c r="N35"/>
  <c r="N31"/>
  <c r="N29"/>
  <c r="N26"/>
  <c r="N22"/>
  <c r="M146"/>
  <c r="M125"/>
  <c r="M116"/>
  <c r="M113"/>
  <c r="M110"/>
  <c r="M107"/>
  <c r="M103"/>
  <c r="M59"/>
  <c r="M56"/>
  <c r="M48"/>
  <c r="M38"/>
  <c r="M35"/>
  <c r="M32"/>
  <c r="M29"/>
  <c r="M26"/>
  <c r="M22"/>
  <c r="L146"/>
  <c r="K81"/>
  <c r="K97" s="1"/>
  <c r="J59"/>
  <c r="K59"/>
  <c r="J56"/>
  <c r="K56"/>
  <c r="J48"/>
  <c r="K48"/>
  <c r="J38"/>
  <c r="K38"/>
  <c r="K35"/>
  <c r="J35"/>
  <c r="J32"/>
  <c r="P32" s="1"/>
  <c r="K31"/>
  <c r="J29"/>
  <c r="K29"/>
  <c r="K26"/>
  <c r="J26"/>
  <c r="K22"/>
  <c r="J22"/>
  <c r="P26" l="1"/>
  <c r="P31"/>
  <c r="P35"/>
  <c r="P38"/>
  <c r="P48"/>
  <c r="P56"/>
  <c r="P59"/>
  <c r="P29"/>
  <c r="M69"/>
  <c r="M147" s="1"/>
  <c r="N69"/>
  <c r="O147"/>
  <c r="P81"/>
  <c r="P22"/>
  <c r="P69" s="1"/>
  <c r="N147"/>
  <c r="P97"/>
  <c r="C156"/>
  <c r="C154" l="1"/>
  <c r="L5" i="3" l="1"/>
  <c r="L4"/>
  <c r="I3"/>
  <c r="L10"/>
  <c r="L9"/>
  <c r="L8"/>
  <c r="L7"/>
  <c r="L6"/>
  <c r="E159" i="1"/>
  <c r="K116"/>
  <c r="J116"/>
  <c r="L97" l="1"/>
  <c r="L125"/>
  <c r="K125"/>
  <c r="J125"/>
  <c r="K113"/>
  <c r="J113"/>
  <c r="J110"/>
  <c r="K69"/>
  <c r="K103" s="1"/>
  <c r="K107" s="1"/>
  <c r="P113" l="1"/>
  <c r="K146"/>
  <c r="K147" s="1"/>
  <c r="L147"/>
  <c r="J69" l="1"/>
  <c r="J103" l="1"/>
  <c r="J107" s="1"/>
  <c r="J146" l="1"/>
  <c r="J147" s="1"/>
  <c r="P125" l="1"/>
  <c r="P122"/>
  <c r="P110"/>
  <c r="P103" l="1"/>
  <c r="P107"/>
  <c r="P146" l="1"/>
  <c r="P147" s="1"/>
</calcChain>
</file>

<file path=xl/sharedStrings.xml><?xml version="1.0" encoding="utf-8"?>
<sst xmlns="http://schemas.openxmlformats.org/spreadsheetml/2006/main" count="714" uniqueCount="340">
  <si>
    <t>l.p.</t>
  </si>
  <si>
    <t>punkt odbioru</t>
  </si>
  <si>
    <t>rodzaj punktu poboru</t>
  </si>
  <si>
    <t>Adres punktu poboru</t>
  </si>
  <si>
    <t>numer ewidencyjny/PPE</t>
  </si>
  <si>
    <t>numer licznika</t>
  </si>
  <si>
    <t>taryfa</t>
  </si>
  <si>
    <t>moc umowna</t>
  </si>
  <si>
    <t>szacowane zużycie energii [kWh] w okresie od 01.01.2018 r. do 31.12.2018 r.  Strefa I</t>
  </si>
  <si>
    <t>szacowane zużycie energii [kWh] w okresie od 01.01.2018 r. do 31.12.2018r.  Strefa II</t>
  </si>
  <si>
    <t xml:space="preserve">suma szacowanego zużycia energii [kWh] w okresie od 01.01.2018 r. do 31.12.2018 r.  </t>
  </si>
  <si>
    <t>Oświetlenie uliczne</t>
  </si>
  <si>
    <t>Plac Kościuszki, 97-225 Ujazd</t>
  </si>
  <si>
    <t>PLZELD060022060148</t>
  </si>
  <si>
    <t>C12a</t>
  </si>
  <si>
    <t>Buków, 97-225, Ujazd</t>
  </si>
  <si>
    <t>PLZELD060920590179</t>
  </si>
  <si>
    <t>Oświetlenie Uliczne</t>
  </si>
  <si>
    <t>Niewiadów, 97-225 Ujazd</t>
  </si>
  <si>
    <t>PLZELD060987240151</t>
  </si>
  <si>
    <t>Oświetlenie Uliczne (droga wojewódzka 715 odcinek Ujazd - Niewiadów)</t>
  </si>
  <si>
    <t>ul.11-go Listopada, 97-225 Ujazd</t>
  </si>
  <si>
    <t>PLZELD060971840163</t>
  </si>
  <si>
    <t>ul. Parkowa, 97-225 Ujazd</t>
  </si>
  <si>
    <t>PLZELD060021350174</t>
  </si>
  <si>
    <t>Wólka Krzykowska, 97-225 Ujazd</t>
  </si>
  <si>
    <t>PLZELD060920580178</t>
  </si>
  <si>
    <t>Lipianki, 97-225 Ujazd</t>
  </si>
  <si>
    <t>PLZELD060021340173</t>
  </si>
  <si>
    <t>ul. Tomaszowska 15, 97-225 Ujazd</t>
  </si>
  <si>
    <t>PLZELD060021360175</t>
  </si>
  <si>
    <t>Ojrzanów, 97-225 Ujazd</t>
  </si>
  <si>
    <t>PLZELD060021370176</t>
  </si>
  <si>
    <t>Sangrodz 22, 97-225 Ujazd</t>
  </si>
  <si>
    <t>PLZELD060021380177</t>
  </si>
  <si>
    <t>Skrzynki 78, 97-225 Ujazd</t>
  </si>
  <si>
    <t>PLZELD060021390178</t>
  </si>
  <si>
    <t>Skrzynki 27, 97-225 Ujazd</t>
  </si>
  <si>
    <t>PLZELD060021400179</t>
  </si>
  <si>
    <t>PLZELD060021410180</t>
  </si>
  <si>
    <t>Sangrodz 41, 97-225 Ujazd</t>
  </si>
  <si>
    <t>PLZELD060021420181</t>
  </si>
  <si>
    <t>Stasiolas, 97-225 Ujazd</t>
  </si>
  <si>
    <t>PLZELD060021430182</t>
  </si>
  <si>
    <t>PLZELD060021440183</t>
  </si>
  <si>
    <t>PLZELD060021450184</t>
  </si>
  <si>
    <t>Niewiadów Osiedle 21, 97-225 Ujazd</t>
  </si>
  <si>
    <t>PLZELD060021460185</t>
  </si>
  <si>
    <t>ul. Wolborska 25, 97-225 Ujazd</t>
  </si>
  <si>
    <t>PLZELD060021470186</t>
  </si>
  <si>
    <t>ul. Leśna 2, 97-225 Ujazd</t>
  </si>
  <si>
    <t>PLZELD060021480187</t>
  </si>
  <si>
    <t>ul. Leśna 5, 97-225 Ujazd</t>
  </si>
  <si>
    <t>PLZELD060021490188</t>
  </si>
  <si>
    <t>ul. Cmentarna, 97-225 Ujazd</t>
  </si>
  <si>
    <t>PLZELD060021500189</t>
  </si>
  <si>
    <t>Aleksandrów, 97-225 Ujazd</t>
  </si>
  <si>
    <t>PLZELD060021610103</t>
  </si>
  <si>
    <t>Józefin 20, 97-225 Ujazd</t>
  </si>
  <si>
    <t>PLZELD060021510190</t>
  </si>
  <si>
    <t>Konstancin, 97-225 Ujazd</t>
  </si>
  <si>
    <t>PLZELD060021520191</t>
  </si>
  <si>
    <t>ul. Rokicińska 15, 97-225 Ujazd</t>
  </si>
  <si>
    <t>PLZELD060021530192</t>
  </si>
  <si>
    <t>Mącznik, ul. Północna, 97-225 Ujazd</t>
  </si>
  <si>
    <t>PLZELD060021540193</t>
  </si>
  <si>
    <t>ul. 11-go Listopada 18, 97-225 Ujazd</t>
  </si>
  <si>
    <t>PLZELD060021550194</t>
  </si>
  <si>
    <t>Niewiadów 1, 97-225 Ujazd</t>
  </si>
  <si>
    <t>PLZELD060021570196</t>
  </si>
  <si>
    <t>Szymanów 9, 97-225 Ujazd</t>
  </si>
  <si>
    <t>PLZELD060021580100</t>
  </si>
  <si>
    <t>Olszowa Kolonia, 97-225 Ujazd</t>
  </si>
  <si>
    <t>PLZELD060021590101</t>
  </si>
  <si>
    <t>Maksymów, 97-225 Ujazd</t>
  </si>
  <si>
    <t>PLZELD060021600102</t>
  </si>
  <si>
    <t>Helenów 9, 97-225 Ujazd</t>
  </si>
  <si>
    <t>PLZELD060021700112</t>
  </si>
  <si>
    <t>Buków 35, 97-225 Ujazd</t>
  </si>
  <si>
    <t>PLZELD060021620104</t>
  </si>
  <si>
    <t>Zaosie 21, 97-225 Ujazd</t>
  </si>
  <si>
    <t>PLZELD060021630105</t>
  </si>
  <si>
    <t>Zaosie 65, 97-225 Ujazd</t>
  </si>
  <si>
    <t>PLZELD060021640106</t>
  </si>
  <si>
    <t>Wykno, 97-225 Ujazd</t>
  </si>
  <si>
    <t>PLZELD060021650107</t>
  </si>
  <si>
    <t>Łominy 19A, 97-225 Ujazd</t>
  </si>
  <si>
    <t>PLZELD060021660108</t>
  </si>
  <si>
    <t>Dębniak, 97-225 Ujazd</t>
  </si>
  <si>
    <t>PLZELD060021670109</t>
  </si>
  <si>
    <t>Bielina, 97-225 Ujazd</t>
  </si>
  <si>
    <t>PLZELD060021680110</t>
  </si>
  <si>
    <t>Wygoda 12a, 97-225 Ujazd</t>
  </si>
  <si>
    <t>PLZELD060021690111</t>
  </si>
  <si>
    <t>Helenów 18, 97-225 Ujazd</t>
  </si>
  <si>
    <t>PLZELD060021710113</t>
  </si>
  <si>
    <t>ul. Tomaszowska  68, 97-225 Ujazd</t>
  </si>
  <si>
    <t>PLZELD060021720114</t>
  </si>
  <si>
    <t>ul. Antolin 47, 97-225 Ujazd</t>
  </si>
  <si>
    <t>PLZELD060021730115</t>
  </si>
  <si>
    <t>Osiedle Niewiadów  5, 97-225 Ujazd</t>
  </si>
  <si>
    <t>PLZELD060021740116</t>
  </si>
  <si>
    <t>Mącznik, 97-225 Ujazd</t>
  </si>
  <si>
    <t>PLZELD060021750117</t>
  </si>
  <si>
    <t>Ujazd Osiedle domków jednorodzinnych (kierkut), 97-225 Ujazd</t>
  </si>
  <si>
    <t>PLZELD060021760118</t>
  </si>
  <si>
    <t>Tobiasze, 97-225 Ujazd</t>
  </si>
  <si>
    <t>PLZELD060021790121</t>
  </si>
  <si>
    <t>Młynek, 97-225 Ujazd</t>
  </si>
  <si>
    <t>PLZELD060021800122</t>
  </si>
  <si>
    <t>Marszew, 97-225 Ujazd</t>
  </si>
  <si>
    <t>PLZELD060021850127</t>
  </si>
  <si>
    <t>Łączkowice, 97-225 Ujazd</t>
  </si>
  <si>
    <t>PLZELD060021860128</t>
  </si>
  <si>
    <t>Ciosny, 97-225 Ujazd</t>
  </si>
  <si>
    <t>PLZELD060021900132</t>
  </si>
  <si>
    <t>ul. Wodna, 97-225 Ujazd</t>
  </si>
  <si>
    <t>PLZELD060021940136</t>
  </si>
  <si>
    <t>Józefin, 97-225 Ujazd</t>
  </si>
  <si>
    <t>PLZELD060021950137</t>
  </si>
  <si>
    <t>Osiedle Niewiadów, 97-225 Ujazd (boisko)</t>
  </si>
  <si>
    <t>PLZELD060021970139</t>
  </si>
  <si>
    <t>Zaborów II, ul. Piękna 59/a 97-200 Tomaszów Maz. Oświetlenie uliczne miejscowości Sangrodz</t>
  </si>
  <si>
    <t>PLZELD060021980140</t>
  </si>
  <si>
    <t>Bronisławów, 97-225 Ujazd</t>
  </si>
  <si>
    <t>PLZELD060022000142</t>
  </si>
  <si>
    <t>Skrzynki, 97-225 Ujazd</t>
  </si>
  <si>
    <t>PLZELD060022010143</t>
  </si>
  <si>
    <t>PLZELD060022020144</t>
  </si>
  <si>
    <t>Niewiadów Osiedle  22, 97-225 Ujazd</t>
  </si>
  <si>
    <t>PLZELD060021560195</t>
  </si>
  <si>
    <t>Przesiadłów, 97-225 Ujazd, (działka oznaczona numerem ewidencyjnym 248, obręb geodezyjny Przesiadłów)</t>
  </si>
  <si>
    <t>PLZELD061008510144</t>
  </si>
  <si>
    <t>Dębniak, 97-225 Ujazd (działka oznaczona numerem ewidencyjnym 406, obręb geodezyjny Bielina)</t>
  </si>
  <si>
    <t>PLZELD061002760151</t>
  </si>
  <si>
    <t>C11</t>
  </si>
  <si>
    <t>Wykno dz. nr 87</t>
  </si>
  <si>
    <t>PLZELD061017360156</t>
  </si>
  <si>
    <t>RAZEM</t>
  </si>
  <si>
    <t>Siedziba Urzędu Gminy Ujazd</t>
  </si>
  <si>
    <t>Plac Kościuszki 6, 97-225 Ujazd</t>
  </si>
  <si>
    <t>Świetlica Wiejska</t>
  </si>
  <si>
    <t>PLZELD060937330107</t>
  </si>
  <si>
    <t>Lokal Blok nr 13 (stare przedszkole)</t>
  </si>
  <si>
    <t>Niewiadów Osiedle 13, 97-225 Ujazd</t>
  </si>
  <si>
    <t>PLZELD060021270166</t>
  </si>
  <si>
    <t>Ciosny 3, 97-225 Ujazd</t>
  </si>
  <si>
    <t>PLZELD060021280167</t>
  </si>
  <si>
    <t>Ciosny 5, 97-225 Ujazd</t>
  </si>
  <si>
    <t>PLZELD060021290168</t>
  </si>
  <si>
    <t>Budynek Użyteczności Publicznej</t>
  </si>
  <si>
    <t>Dębniak 38, 97-225 Ujazd</t>
  </si>
  <si>
    <t>PLZELD060021300169</t>
  </si>
  <si>
    <t>Budynek urzędu</t>
  </si>
  <si>
    <t>ul. Parkowa 2, 97-225 Ujazd</t>
  </si>
  <si>
    <t>PLZELD060021330172</t>
  </si>
  <si>
    <t>Biblioteka</t>
  </si>
  <si>
    <t>ul. Tomaszowska 3, 97-225 Ujazd</t>
  </si>
  <si>
    <t>PLZELD060021780120</t>
  </si>
  <si>
    <t>Bielina 15 m 1, 97-225 Ujazd</t>
  </si>
  <si>
    <t>PLZELD060021810123</t>
  </si>
  <si>
    <t>Budynek OSP</t>
  </si>
  <si>
    <t>Pl. Kościuszki 6, 97-225 Ujazd</t>
  </si>
  <si>
    <t>PLZELD060021820124</t>
  </si>
  <si>
    <t>Budynek Lokatorski</t>
  </si>
  <si>
    <t>Olszowa 11, 97-225 Ujazd</t>
  </si>
  <si>
    <t>PLZELD060021830125</t>
  </si>
  <si>
    <t>Dom Nauczyciela</t>
  </si>
  <si>
    <t>ul. Antolin 5, 97-225 Ujazd</t>
  </si>
  <si>
    <t>PLZELD060021870129</t>
  </si>
  <si>
    <t>Dom Kultury</t>
  </si>
  <si>
    <t>Skrzynki 69, 97-225 Ujazd, (działka numer ewidencyjny 65)</t>
  </si>
  <si>
    <t>PLZELD061003510129</t>
  </si>
  <si>
    <t>Ojrzanów 13A, 97-225 Ujazd</t>
  </si>
  <si>
    <t>PLZELD060021910133</t>
  </si>
  <si>
    <t>PLZELD060021920134</t>
  </si>
  <si>
    <t>Straż Pożarna</t>
  </si>
  <si>
    <t>Przesiadłów 32, 97-225 Ujazd</t>
  </si>
  <si>
    <t>PLZELD060021930135</t>
  </si>
  <si>
    <t>Plac targowy</t>
  </si>
  <si>
    <t>PLZELD060993680116</t>
  </si>
  <si>
    <t>Mieszkanie Socjalne</t>
  </si>
  <si>
    <t>Dębniak Kolonia 15/2a, 97-225 Ujazd</t>
  </si>
  <si>
    <t>PLZELD060974550143</t>
  </si>
  <si>
    <t>G11</t>
  </si>
  <si>
    <t>Mieszkanie Lokatorskie</t>
  </si>
  <si>
    <t>PLZELD060021840126</t>
  </si>
  <si>
    <t>8953494M</t>
  </si>
  <si>
    <t>PLZELD060984010119</t>
  </si>
  <si>
    <t>Przepompownia ścieków</t>
  </si>
  <si>
    <t xml:space="preserve">Osiedle Niewiadów działka oznaczona numerem ewidencyjnym 1218 obręb Ujazd – przepompownia przy budynku Gminnego Ośrodka Kultury w Ujeździe. </t>
  </si>
  <si>
    <t>PLZELD060982940109</t>
  </si>
  <si>
    <t>Zaosie, 97-225 Ujazd , działka oznaczona numerem ewidencyjnym 170 położona w obrębie geodezyjnym Zaosie</t>
  </si>
  <si>
    <t>PLZELD060980740180</t>
  </si>
  <si>
    <t>PLZELD060997560116</t>
  </si>
  <si>
    <t>Świetlica wiejska w miejscowości Bronisławów działka oznaczona numerem ewidencyjnym 84 położona w obrębie geodezyjnym Bronisławów</t>
  </si>
  <si>
    <t>PLZELD061003520130</t>
  </si>
  <si>
    <t>Niewiadów Osiedle 40, 97-225 Ujazd</t>
  </si>
  <si>
    <t>PLZELD060022040146</t>
  </si>
  <si>
    <t>Miejsce spotkań plenerowych</t>
  </si>
  <si>
    <t>PLELD061021210153</t>
  </si>
  <si>
    <t>Boisko</t>
  </si>
  <si>
    <t>PLZELD060021960138</t>
  </si>
  <si>
    <t>Hala Sportowa</t>
  </si>
  <si>
    <t>ul. Rokicińska 6, 97-225 Ujazd</t>
  </si>
  <si>
    <t>PLZELD060922750104</t>
  </si>
  <si>
    <t>C21</t>
  </si>
  <si>
    <t>GZOZ</t>
  </si>
  <si>
    <t>ul. Parkowa 4, 97-225 Ujazd</t>
  </si>
  <si>
    <t>PLZELD060042310136</t>
  </si>
  <si>
    <t>Niewiadów Osiedle 4, 97-225 Ujazd</t>
  </si>
  <si>
    <t>PLZELD060932800139</t>
  </si>
  <si>
    <t>Przedszkole Samorządowe</t>
  </si>
  <si>
    <t>PLZELD060991460185</t>
  </si>
  <si>
    <t xml:space="preserve"> ul. Kościelna 24, 97-225 Ujazd</t>
  </si>
  <si>
    <t>PLZELD060029140177</t>
  </si>
  <si>
    <t>szacowane zużycie energii [kWh] w okresie od 01.01.2018 r. do 31.12.2018 r.  Strefa III</t>
  </si>
  <si>
    <t>Biuro  ZGKiM (bl. 8, lok. A)</t>
  </si>
  <si>
    <t>Osiedle  Niewiadów blok 8 lokal A, 97-225 Ujazd</t>
  </si>
  <si>
    <t>PLZELD060989250158</t>
  </si>
  <si>
    <t>Pompownia ścieków</t>
  </si>
  <si>
    <t>ul. 11-go listopada, 97-225 Ujazd</t>
  </si>
  <si>
    <t>PLZELD060000150188</t>
  </si>
  <si>
    <t>Tobiasze 26A, 97-225 Ujazd</t>
  </si>
  <si>
    <t>PLZELD060000160189</t>
  </si>
  <si>
    <t>Hydrofornia Ujazd</t>
  </si>
  <si>
    <t>ul. Tomaszowska 17, 97-225 Ujazd</t>
  </si>
  <si>
    <t>PLZELDO60000170190</t>
  </si>
  <si>
    <t>Kotłownia</t>
  </si>
  <si>
    <t>Niewiadów Osiedle 22, 97-225 Ujazd</t>
  </si>
  <si>
    <t>PLZELD060005670158</t>
  </si>
  <si>
    <t>Hydrofornia (oświetlenie)</t>
  </si>
  <si>
    <t>ul. Tomaszowska 19, 97-225 Ujazd</t>
  </si>
  <si>
    <t>PLZELD060035150196</t>
  </si>
  <si>
    <t>Kolonia Niewiadów, 97-225 Ujazd</t>
  </si>
  <si>
    <t>PLZELD060035160100</t>
  </si>
  <si>
    <t>Przepompownia Ścieków</t>
  </si>
  <si>
    <t>ul. Polna, 97-225 Ujazd (działka oznaczona numerem ewidencyjnym 850)</t>
  </si>
  <si>
    <t>PLZELD060035170101</t>
  </si>
  <si>
    <t>Konstancin, 97-225 Ujazd (działka oznaczona numerem ewidencyjnym 11)</t>
  </si>
  <si>
    <t>PLZELD060035180102</t>
  </si>
  <si>
    <t>Konstancin, 97-225 Ujazd (działka oznaczona numerem ewidencyjnym 41)</t>
  </si>
  <si>
    <t>PLZELD060035190103</t>
  </si>
  <si>
    <t>Józefin, 97-225 Ujazd (działka oznaczona numerem ewidencyjnym 104)</t>
  </si>
  <si>
    <t>PLZELD060035200104</t>
  </si>
  <si>
    <t>Józefin, 97-225 Ujazd (działka oznaczona numerem ewidencyjnym 85)</t>
  </si>
  <si>
    <t>PLZELD060035210105</t>
  </si>
  <si>
    <t>Oczyszczalnia ścieków</t>
  </si>
  <si>
    <t>Osiedle  Niewiadów, 97-225 Ujazd (działka oznaczona numerem ewidencyjnym 154/1)</t>
  </si>
  <si>
    <t>PLZELD060933710133</t>
  </si>
  <si>
    <t>Osiedle  Niewiadów, 97-225 Ujazd</t>
  </si>
  <si>
    <t>PLZELD060933720134</t>
  </si>
  <si>
    <t>Osiedle  Niewiadów, 97-225 Ujazd (działka oznaczona numerem ewidencyjnym 152/8)</t>
  </si>
  <si>
    <t>PLZELD060933730135</t>
  </si>
  <si>
    <t>ul. Parkowa 17, 97 -225 Ujazd</t>
  </si>
  <si>
    <t>PLZELD060937770151</t>
  </si>
  <si>
    <t>Hydrofornia</t>
  </si>
  <si>
    <t>PLZELD060000180191</t>
  </si>
  <si>
    <t>C22a</t>
  </si>
  <si>
    <t>ul. Wolborska, 97-225 Ujazd (działka oznaczona numerem ewidencyjnym 637 położona w obrębie geodezyjnym Ujazd)</t>
  </si>
  <si>
    <t>B11</t>
  </si>
  <si>
    <t>ul. Tomaszowska 63, 97-225 Ujazd</t>
  </si>
  <si>
    <t>B23</t>
  </si>
  <si>
    <t xml:space="preserve"> Osiedle Niewiadów 27, 97-225 Ujazd</t>
  </si>
  <si>
    <t>PLZELD060006080102</t>
  </si>
  <si>
    <t>Budynek Gminnego Ośrodka Pomocy Społecznej w Osiedlu Niewiadów</t>
  </si>
  <si>
    <t>Osiedle Niewiadów bl. 8 lok.B</t>
  </si>
  <si>
    <t>PLZELD060989260159</t>
  </si>
  <si>
    <t xml:space="preserve">Budynek Gminnego Ośrodka Kultury  w Ujeździe </t>
  </si>
  <si>
    <t>Osiedle Niewiadów 43</t>
  </si>
  <si>
    <t>PLZELD060982760188</t>
  </si>
  <si>
    <t xml:space="preserve">PLZELD060006700164 </t>
  </si>
  <si>
    <t>Gmina Ujazd 7732222057</t>
  </si>
  <si>
    <t>Gminny Zespół Ochrony Zdrowia w Ujeździe 7732128312</t>
  </si>
  <si>
    <t>Przedszkole Samorządowe w Osiedlu Niewiadów 7732234712</t>
  </si>
  <si>
    <t>Przedszkole Samorządowe w Ujeździe  7732234706</t>
  </si>
  <si>
    <t>Gminny Ośrodek Pomocy Społecznej w Ujeździe z siedzibą Osiedle Niewiadów bl.8 lok.B  7732148964</t>
  </si>
  <si>
    <t>Gminny Ośrodek Kultury w Ujeździe  7732295211</t>
  </si>
  <si>
    <t>Zakład Gospodarki Komunalnej i Mieszkaniowej w Niewiadowie 7731008913</t>
  </si>
  <si>
    <t>Grupa taryfowa</t>
  </si>
  <si>
    <t xml:space="preserve"> Gmina Ujazd - Oświetlenie Uliczne       NIP 773-22-22-057</t>
  </si>
  <si>
    <t>Gminny Zespół Ochrony Zdrowia w Ujeździe        NIP 7732128312</t>
  </si>
  <si>
    <t>Przedszkole Samorządowe w Osiedlu Niewiadów       NIP 7732234712</t>
  </si>
  <si>
    <t>Przedszkole Samorządowe w Ujeździe       NIP 7732234706</t>
  </si>
  <si>
    <t>Gminny Ośrodek Pomocy Społecznej w Ujeździe z siedzibą Osiedle Niewiadów bl.8 lok.B          NIP 7732148964</t>
  </si>
  <si>
    <t>Gminny Ośrodek Kultury w Ujeździe          NIP 7732295211</t>
  </si>
  <si>
    <t>Zakład Gospodarki Komunalnej i Mieszkaniowej w Niewiadowie         NIP 7731008913</t>
  </si>
  <si>
    <t>C12A</t>
  </si>
  <si>
    <t>C22A</t>
  </si>
  <si>
    <t>suma końcowa</t>
  </si>
  <si>
    <t>Załącznik nr 1 - Opis Przedmiotu Zamówienia</t>
  </si>
  <si>
    <t>PLZELD061052860117</t>
  </si>
  <si>
    <t>jest umowa , o zmianę sprzedawcy</t>
  </si>
  <si>
    <t>jest umowa kompleksowa</t>
  </si>
  <si>
    <t>Teklów dz. Nr 21</t>
  </si>
  <si>
    <t>jest umowa o przyłączenie</t>
  </si>
  <si>
    <t>Plac zabaw - Józefin</t>
  </si>
  <si>
    <t>Józefin , dz. Nr 79/2, 97- 225 Ujazd</t>
  </si>
  <si>
    <t>PLZELD061049920114</t>
  </si>
  <si>
    <t>Stasiolas dz. nr 173, 97-225 Ujazd</t>
  </si>
  <si>
    <t xml:space="preserve">Boisko Sportowe </t>
  </si>
  <si>
    <t>Sangrodz, dz. Nr 583,584,585</t>
  </si>
  <si>
    <t>PLZELD061044420146</t>
  </si>
  <si>
    <t>Klub Seniora</t>
  </si>
  <si>
    <t>ul. Parkowa 4 , 97 -225 Ujazd</t>
  </si>
  <si>
    <t>PLZELD060995760130</t>
  </si>
  <si>
    <t>PLZELD061017550175</t>
  </si>
  <si>
    <t>Ujazd, ul. Leśna działka 601/2</t>
  </si>
  <si>
    <t>Plac rekreacyjno- sportowy</t>
  </si>
  <si>
    <t>Maksymów, dz. nr 145/7 97-225 Ujazd</t>
  </si>
  <si>
    <t>Budynek wielolokalowy mieszkalny</t>
  </si>
  <si>
    <t>Niewiadów-Kolonia działka nr 11/23, 97-225 Ujazd</t>
  </si>
  <si>
    <t>Świetlica wiejska w miejscowości Niewiadów działka nr 1/40 , 97-225 Ujazd</t>
  </si>
  <si>
    <t>Osiedle Niewiadów 27, 97-225 Ujazd</t>
  </si>
  <si>
    <t>Hydrofornia Tobiasze</t>
  </si>
  <si>
    <t>PLZELD60045700184</t>
  </si>
  <si>
    <t xml:space="preserve"> </t>
  </si>
  <si>
    <t>PE+07</t>
  </si>
  <si>
    <t>szacowane zużycie energii [kWh] w okresie od 01.01.2019 r. do 31.12.2019 r.  Strefa I</t>
  </si>
  <si>
    <t>szacowane zużycie energii [kWh] w okresie od 01.01.2019 r. do 31.12.2019 r.  Strefa II</t>
  </si>
  <si>
    <t>C1x</t>
  </si>
  <si>
    <t>Gminny Ośrodek Sportu i Rekreacji w Ujeździe       NIP 7732455264</t>
  </si>
  <si>
    <t>Gminny Ośrodek Sportu i Rekreacji w Ujeździe  7732455264</t>
  </si>
  <si>
    <t>Obiekt Sportowy w Osiedlu Niewiadów  7732455264</t>
  </si>
  <si>
    <t>szacowane zużycie energii [kWh] w okresie od 01.01.2020 r. do 31.12.2020 r.  Strefa I</t>
  </si>
  <si>
    <t>szacowane zużycie energii [kWh] w okresie od 01.01.2020 r. do 31.12.2020 r.  Strefa II</t>
  </si>
  <si>
    <t>szacowane zużycie energii [kWh] w okresie od 01.01.2020 r. do 31.12.2020 r.  Strefa III</t>
  </si>
  <si>
    <t>szacowane zużycie energii [kWh] w okresie od 01.01.2019 r. do 31.12.2019 r.  Strefa III</t>
  </si>
  <si>
    <t>Szacowane zużycie energii [kWh] w okresie od 01.01.2019 do 31.12.2020</t>
  </si>
  <si>
    <t>STREFA I Szacowane zużycie energii [kWh] w okresie od 01.01.2019 do 31.12.2020</t>
  </si>
  <si>
    <t>STREFA II Szacowane zużycie energii [kWh] w okresie od 01.01.2019 do 31.12.2020</t>
  </si>
  <si>
    <t>STREFA III Szacowane zużycie energii [kWh] w okresie od 01.01.2019 do 31.12.2020</t>
  </si>
  <si>
    <t>Obiekt rekreacyjno - sportowy w m. Sangrodz 7732455264</t>
  </si>
  <si>
    <t>Szkoła Podstawowa w Osiedlu Niewiadów</t>
  </si>
  <si>
    <t>Szkoła Podstawowa w Ujeździe</t>
  </si>
  <si>
    <t>Szkoła Podstawowa w Osiedlu Niewiadów 7732395237</t>
  </si>
  <si>
    <t>Szkoła Podstawowa w Ujeździe, ul. Rokicińska 6, 97-225 Ujazd  7732395220</t>
  </si>
  <si>
    <t>Szkoła Podstawowa w Osiedlu Niewiadów       NIP 7732395237</t>
  </si>
  <si>
    <t>Szkoła Podstawowa w Ujeździe, ul. Rokicińska 6, 97-225 Ujazd      NIP 7732395220</t>
  </si>
  <si>
    <t xml:space="preserve">  Łączne szacowane zużycie energii [kWh] w latach 2019 - 2020</t>
  </si>
</sst>
</file>

<file path=xl/styles.xml><?xml version="1.0" encoding="utf-8"?>
<styleSheet xmlns="http://schemas.openxmlformats.org/spreadsheetml/2006/main">
  <fonts count="34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b/>
      <sz val="14"/>
      <color theme="1"/>
      <name val="Calibri"/>
      <family val="2"/>
      <charset val="238"/>
    </font>
    <font>
      <sz val="7"/>
      <color theme="1"/>
      <name val="Calibri"/>
      <family val="2"/>
      <charset val="238"/>
    </font>
    <font>
      <sz val="7"/>
      <color rgb="FF000000"/>
      <name val="Calibri"/>
      <family val="2"/>
      <charset val="238"/>
    </font>
    <font>
      <sz val="7"/>
      <name val="Calibri"/>
      <family val="2"/>
      <charset val="238"/>
    </font>
    <font>
      <b/>
      <sz val="7"/>
      <color theme="1"/>
      <name val="Calibri"/>
      <family val="2"/>
      <charset val="238"/>
    </font>
    <font>
      <b/>
      <sz val="7"/>
      <name val="Calibri"/>
      <family val="2"/>
      <charset val="238"/>
    </font>
    <font>
      <b/>
      <sz val="7"/>
      <color rgb="FF000000"/>
      <name val="Calibri"/>
      <family val="2"/>
      <charset val="238"/>
    </font>
    <font>
      <sz val="8"/>
      <color theme="1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sz val="9"/>
      <color theme="1"/>
      <name val="Czcionka tekstu podstawowego"/>
      <family val="2"/>
      <charset val="238"/>
    </font>
    <font>
      <b/>
      <sz val="9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8"/>
      <color theme="1"/>
      <name val="Calibri"/>
      <family val="2"/>
      <charset val="238"/>
    </font>
    <font>
      <i/>
      <sz val="14"/>
      <color theme="1"/>
      <name val="Calibri"/>
      <family val="2"/>
      <charset val="238"/>
    </font>
    <font>
      <b/>
      <i/>
      <u/>
      <sz val="14"/>
      <color theme="1"/>
      <name val="Calibri"/>
      <family val="2"/>
      <charset val="238"/>
    </font>
    <font>
      <sz val="10"/>
      <color theme="1"/>
      <name val="Czcionka tekstu podstawowego"/>
      <family val="2"/>
      <charset val="238"/>
    </font>
    <font>
      <b/>
      <sz val="10"/>
      <color theme="1"/>
      <name val="Czcionka tekstu podstawowego"/>
      <family val="2"/>
      <charset val="238"/>
    </font>
    <font>
      <b/>
      <sz val="9"/>
      <color theme="1"/>
      <name val="Czcionka tekstu podstawowego"/>
      <charset val="238"/>
    </font>
    <font>
      <b/>
      <u/>
      <sz val="11"/>
      <color theme="1"/>
      <name val="Czcionka tekstu podstawowego"/>
      <charset val="238"/>
    </font>
    <font>
      <b/>
      <sz val="14"/>
      <color theme="1"/>
      <name val="Czcionka tekstu podstawowego"/>
      <charset val="238"/>
    </font>
    <font>
      <sz val="5"/>
      <color theme="1"/>
      <name val="Czcionka tekstu podstawowego"/>
      <family val="2"/>
      <charset val="238"/>
    </font>
    <font>
      <sz val="12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u/>
      <sz val="10"/>
      <color theme="1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u/>
      <sz val="10"/>
      <name val="Calibri"/>
      <family val="2"/>
      <charset val="238"/>
    </font>
    <font>
      <sz val="10"/>
      <name val="Calibri"/>
      <family val="2"/>
      <charset val="238"/>
      <scheme val="minor"/>
    </font>
    <font>
      <sz val="11"/>
      <color theme="1"/>
      <name val="Czcionka tekstu podstawowego"/>
      <charset val="238"/>
    </font>
  </fonts>
  <fills count="12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3" fillId="0" borderId="3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2" fontId="6" fillId="0" borderId="5" xfId="0" applyNumberFormat="1" applyFont="1" applyFill="1" applyBorder="1" applyAlignment="1">
      <alignment horizontal="left" wrapText="1"/>
    </xf>
    <xf numFmtId="2" fontId="8" fillId="0" borderId="5" xfId="0" applyNumberFormat="1" applyFont="1" applyFill="1" applyBorder="1" applyAlignment="1">
      <alignment horizontal="left" wrapText="1"/>
    </xf>
    <xf numFmtId="0" fontId="1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0" fillId="0" borderId="0" xfId="0" applyNumberFormat="1" applyBorder="1" applyAlignment="1">
      <alignment horizontal="left"/>
    </xf>
    <xf numFmtId="2" fontId="1" fillId="0" borderId="0" xfId="0" applyNumberFormat="1" applyFont="1" applyBorder="1" applyAlignment="1">
      <alignment horizontal="left"/>
    </xf>
    <xf numFmtId="0" fontId="0" fillId="0" borderId="0" xfId="0" applyFill="1" applyBorder="1" applyAlignment="1">
      <alignment horizontal="left"/>
    </xf>
    <xf numFmtId="2" fontId="12" fillId="0" borderId="0" xfId="0" applyNumberFormat="1" applyFont="1" applyBorder="1" applyAlignment="1">
      <alignment horizontal="left"/>
    </xf>
    <xf numFmtId="2" fontId="1" fillId="0" borderId="0" xfId="0" applyNumberFormat="1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2" fontId="0" fillId="0" borderId="0" xfId="0" applyNumberFormat="1" applyFill="1" applyBorder="1" applyAlignment="1">
      <alignment horizontal="left"/>
    </xf>
    <xf numFmtId="4" fontId="0" fillId="0" borderId="0" xfId="0" applyNumberForma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2" fontId="11" fillId="0" borderId="0" xfId="0" applyNumberFormat="1" applyFont="1" applyBorder="1" applyAlignment="1">
      <alignment horizontal="left"/>
    </xf>
    <xf numFmtId="0" fontId="9" fillId="0" borderId="0" xfId="0" applyFont="1" applyFill="1" applyBorder="1" applyAlignment="1">
      <alignment horizontal="left" wrapText="1"/>
    </xf>
    <xf numFmtId="0" fontId="14" fillId="6" borderId="8" xfId="0" applyFont="1" applyFill="1" applyBorder="1" applyAlignment="1">
      <alignment horizontal="left" wrapText="1"/>
    </xf>
    <xf numFmtId="0" fontId="14" fillId="6" borderId="7" xfId="0" applyFont="1" applyFill="1" applyBorder="1" applyAlignment="1">
      <alignment horizontal="left" wrapText="1"/>
    </xf>
    <xf numFmtId="0" fontId="14" fillId="6" borderId="7" xfId="0" applyFont="1" applyFill="1" applyBorder="1" applyAlignment="1">
      <alignment horizontal="left" vertical="center" wrapText="1"/>
    </xf>
    <xf numFmtId="2" fontId="14" fillId="6" borderId="7" xfId="0" applyNumberFormat="1" applyFont="1" applyFill="1" applyBorder="1" applyAlignment="1">
      <alignment horizontal="left" wrapText="1"/>
    </xf>
    <xf numFmtId="2" fontId="14" fillId="6" borderId="9" xfId="0" applyNumberFormat="1" applyFont="1" applyFill="1" applyBorder="1" applyAlignment="1">
      <alignment horizontal="left" wrapText="1"/>
    </xf>
    <xf numFmtId="0" fontId="13" fillId="7" borderId="10" xfId="0" applyFont="1" applyFill="1" applyBorder="1" applyAlignment="1">
      <alignment horizontal="left"/>
    </xf>
    <xf numFmtId="0" fontId="13" fillId="7" borderId="11" xfId="0" applyFont="1" applyFill="1" applyBorder="1" applyAlignment="1"/>
    <xf numFmtId="0" fontId="13" fillId="7" borderId="12" xfId="0" applyFont="1" applyFill="1" applyBorder="1" applyAlignment="1"/>
    <xf numFmtId="0" fontId="2" fillId="7" borderId="10" xfId="0" applyFont="1" applyFill="1" applyBorder="1" applyAlignment="1">
      <alignment horizontal="left" wrapText="1"/>
    </xf>
    <xf numFmtId="0" fontId="2" fillId="7" borderId="11" xfId="0" applyFont="1" applyFill="1" applyBorder="1" applyAlignment="1">
      <alignment horizontal="left" wrapText="1"/>
    </xf>
    <xf numFmtId="2" fontId="0" fillId="9" borderId="1" xfId="0" applyNumberFormat="1" applyFill="1" applyBorder="1" applyAlignment="1">
      <alignment horizontal="right"/>
    </xf>
    <xf numFmtId="2" fontId="0" fillId="9" borderId="16" xfId="0" applyNumberFormat="1" applyFill="1" applyBorder="1" applyAlignment="1">
      <alignment horizontal="right"/>
    </xf>
    <xf numFmtId="2" fontId="13" fillId="9" borderId="1" xfId="0" applyNumberFormat="1" applyFont="1" applyFill="1" applyBorder="1" applyAlignment="1">
      <alignment horizontal="right"/>
    </xf>
    <xf numFmtId="2" fontId="13" fillId="3" borderId="1" xfId="0" applyNumberFormat="1" applyFont="1" applyFill="1" applyBorder="1" applyAlignment="1">
      <alignment horizontal="right"/>
    </xf>
    <xf numFmtId="2" fontId="13" fillId="3" borderId="16" xfId="0" applyNumberFormat="1" applyFont="1" applyFill="1" applyBorder="1" applyAlignment="1">
      <alignment horizontal="right"/>
    </xf>
    <xf numFmtId="0" fontId="13" fillId="9" borderId="15" xfId="0" applyFont="1" applyFill="1" applyBorder="1" applyAlignment="1">
      <alignment horizontal="center" wrapText="1"/>
    </xf>
    <xf numFmtId="0" fontId="13" fillId="8" borderId="15" xfId="0" applyFont="1" applyFill="1" applyBorder="1" applyAlignment="1">
      <alignment horizontal="center" wrapText="1"/>
    </xf>
    <xf numFmtId="0" fontId="17" fillId="3" borderId="13" xfId="0" applyFont="1" applyFill="1" applyBorder="1" applyAlignment="1">
      <alignment horizontal="center" wrapText="1"/>
    </xf>
    <xf numFmtId="2" fontId="17" fillId="3" borderId="7" xfId="0" applyNumberFormat="1" applyFont="1" applyFill="1" applyBorder="1" applyAlignment="1">
      <alignment horizontal="center" wrapText="1"/>
    </xf>
    <xf numFmtId="2" fontId="17" fillId="3" borderId="14" xfId="0" applyNumberFormat="1" applyFont="1" applyFill="1" applyBorder="1" applyAlignment="1">
      <alignment horizontal="center" wrapText="1"/>
    </xf>
    <xf numFmtId="2" fontId="18" fillId="3" borderId="1" xfId="0" applyNumberFormat="1" applyFont="1" applyFill="1" applyBorder="1" applyAlignment="1">
      <alignment horizontal="center" wrapText="1"/>
    </xf>
    <xf numFmtId="0" fontId="19" fillId="3" borderId="15" xfId="0" applyFont="1" applyFill="1" applyBorder="1" applyAlignment="1">
      <alignment horizontal="right" wrapText="1"/>
    </xf>
    <xf numFmtId="2" fontId="20" fillId="3" borderId="1" xfId="0" applyNumberFormat="1" applyFont="1" applyFill="1" applyBorder="1" applyAlignment="1">
      <alignment horizontal="right"/>
    </xf>
    <xf numFmtId="2" fontId="21" fillId="0" borderId="0" xfId="0" applyNumberFormat="1" applyFont="1" applyBorder="1" applyAlignment="1">
      <alignment horizontal="left"/>
    </xf>
    <xf numFmtId="0" fontId="3" fillId="10" borderId="1" xfId="0" applyFont="1" applyFill="1" applyBorder="1" applyAlignment="1">
      <alignment horizontal="left" wrapText="1"/>
    </xf>
    <xf numFmtId="0" fontId="3" fillId="10" borderId="1" xfId="0" applyFont="1" applyFill="1" applyBorder="1" applyAlignment="1">
      <alignment horizontal="left" vertical="center" wrapText="1"/>
    </xf>
    <xf numFmtId="0" fontId="3" fillId="11" borderId="1" xfId="0" applyFont="1" applyFill="1" applyBorder="1" applyAlignment="1">
      <alignment horizontal="left" wrapText="1"/>
    </xf>
    <xf numFmtId="2" fontId="3" fillId="11" borderId="1" xfId="0" applyNumberFormat="1" applyFont="1" applyFill="1" applyBorder="1" applyAlignment="1">
      <alignment horizontal="left" wrapText="1"/>
    </xf>
    <xf numFmtId="2" fontId="3" fillId="10" borderId="1" xfId="0" applyNumberFormat="1" applyFont="1" applyFill="1" applyBorder="1" applyAlignment="1">
      <alignment horizontal="left" wrapText="1"/>
    </xf>
    <xf numFmtId="0" fontId="13" fillId="7" borderId="0" xfId="0" applyFont="1" applyFill="1" applyBorder="1" applyAlignment="1"/>
    <xf numFmtId="2" fontId="14" fillId="6" borderId="0" xfId="0" applyNumberFormat="1" applyFont="1" applyFill="1" applyBorder="1" applyAlignment="1">
      <alignment horizontal="left" wrapText="1"/>
    </xf>
    <xf numFmtId="2" fontId="6" fillId="0" borderId="0" xfId="0" applyNumberFormat="1" applyFont="1" applyFill="1" applyBorder="1" applyAlignment="1">
      <alignment horizontal="left" wrapText="1"/>
    </xf>
    <xf numFmtId="2" fontId="8" fillId="0" borderId="0" xfId="0" applyNumberFormat="1" applyFont="1" applyFill="1" applyBorder="1" applyAlignment="1">
      <alignment horizontal="left" wrapText="1"/>
    </xf>
    <xf numFmtId="2" fontId="6" fillId="10" borderId="5" xfId="0" applyNumberFormat="1" applyFont="1" applyFill="1" applyBorder="1" applyAlignment="1">
      <alignment horizontal="left" wrapText="1"/>
    </xf>
    <xf numFmtId="2" fontId="6" fillId="10" borderId="0" xfId="0" applyNumberFormat="1" applyFont="1" applyFill="1" applyBorder="1" applyAlignment="1">
      <alignment horizontal="left" wrapText="1"/>
    </xf>
    <xf numFmtId="0" fontId="5" fillId="11" borderId="1" xfId="0" applyFont="1" applyFill="1" applyBorder="1" applyAlignment="1">
      <alignment horizontal="left" vertical="center" wrapText="1"/>
    </xf>
    <xf numFmtId="0" fontId="5" fillId="11" borderId="1" xfId="0" applyFont="1" applyFill="1" applyBorder="1" applyAlignment="1">
      <alignment horizontal="left" wrapText="1"/>
    </xf>
    <xf numFmtId="2" fontId="5" fillId="11" borderId="1" xfId="0" applyNumberFormat="1" applyFont="1" applyFill="1" applyBorder="1" applyAlignment="1">
      <alignment horizontal="left" wrapText="1"/>
    </xf>
    <xf numFmtId="2" fontId="7" fillId="11" borderId="5" xfId="0" applyNumberFormat="1" applyFont="1" applyFill="1" applyBorder="1" applyAlignment="1">
      <alignment horizontal="left" wrapText="1"/>
    </xf>
    <xf numFmtId="0" fontId="22" fillId="0" borderId="0" xfId="0" applyFont="1" applyBorder="1" applyAlignment="1">
      <alignment horizontal="left"/>
    </xf>
    <xf numFmtId="0" fontId="26" fillId="9" borderId="1" xfId="0" applyFont="1" applyFill="1" applyBorder="1" applyAlignment="1">
      <alignment horizontal="left" wrapText="1"/>
    </xf>
    <xf numFmtId="0" fontId="24" fillId="5" borderId="3" xfId="0" applyFont="1" applyFill="1" applyBorder="1" applyAlignment="1">
      <alignment horizontal="left" wrapText="1"/>
    </xf>
    <xf numFmtId="0" fontId="24" fillId="5" borderId="1" xfId="0" applyFont="1" applyFill="1" applyBorder="1" applyAlignment="1">
      <alignment horizontal="left" wrapText="1"/>
    </xf>
    <xf numFmtId="2" fontId="24" fillId="2" borderId="4" xfId="0" applyNumberFormat="1" applyFont="1" applyFill="1" applyBorder="1" applyAlignment="1">
      <alignment horizontal="left" wrapText="1"/>
    </xf>
    <xf numFmtId="2" fontId="24" fillId="2" borderId="2" xfId="0" applyNumberFormat="1" applyFont="1" applyFill="1" applyBorder="1" applyAlignment="1">
      <alignment horizontal="left" wrapText="1"/>
    </xf>
    <xf numFmtId="2" fontId="24" fillId="7" borderId="10" xfId="0" applyNumberFormat="1" applyFont="1" applyFill="1" applyBorder="1" applyAlignment="1">
      <alignment horizontal="left"/>
    </xf>
    <xf numFmtId="2" fontId="24" fillId="7" borderId="11" xfId="0" applyNumberFormat="1" applyFont="1" applyFill="1" applyBorder="1" applyAlignment="1">
      <alignment horizontal="left" wrapText="1"/>
    </xf>
    <xf numFmtId="0" fontId="26" fillId="9" borderId="7" xfId="0" applyFont="1" applyFill="1" applyBorder="1" applyAlignment="1">
      <alignment horizontal="left" wrapText="1"/>
    </xf>
    <xf numFmtId="0" fontId="24" fillId="2" borderId="4" xfId="0" applyFont="1" applyFill="1" applyBorder="1" applyAlignment="1">
      <alignment horizontal="left" wrapText="1"/>
    </xf>
    <xf numFmtId="0" fontId="24" fillId="2" borderId="2" xfId="0" applyFont="1" applyFill="1" applyBorder="1" applyAlignment="1">
      <alignment horizontal="left" wrapText="1"/>
    </xf>
    <xf numFmtId="0" fontId="24" fillId="7" borderId="10" xfId="0" applyFont="1" applyFill="1" applyBorder="1" applyAlignment="1">
      <alignment horizontal="left"/>
    </xf>
    <xf numFmtId="0" fontId="24" fillId="7" borderId="11" xfId="0" applyFont="1" applyFill="1" applyBorder="1" applyAlignment="1">
      <alignment horizontal="left" wrapText="1"/>
    </xf>
    <xf numFmtId="0" fontId="24" fillId="3" borderId="4" xfId="0" applyFont="1" applyFill="1" applyBorder="1" applyAlignment="1">
      <alignment horizontal="left" wrapText="1"/>
    </xf>
    <xf numFmtId="0" fontId="24" fillId="3" borderId="2" xfId="0" applyFont="1" applyFill="1" applyBorder="1" applyAlignment="1">
      <alignment horizontal="left" wrapText="1"/>
    </xf>
    <xf numFmtId="0" fontId="31" fillId="9" borderId="7" xfId="0" applyFont="1" applyFill="1" applyBorder="1" applyAlignment="1">
      <alignment horizontal="left" vertical="center" wrapText="1"/>
    </xf>
    <xf numFmtId="0" fontId="26" fillId="0" borderId="7" xfId="0" applyFont="1" applyFill="1" applyBorder="1" applyAlignment="1">
      <alignment horizontal="left" vertical="center" wrapText="1"/>
    </xf>
    <xf numFmtId="0" fontId="24" fillId="4" borderId="4" xfId="0" applyFont="1" applyFill="1" applyBorder="1" applyAlignment="1">
      <alignment horizontal="left" wrapText="1"/>
    </xf>
    <xf numFmtId="0" fontId="24" fillId="4" borderId="2" xfId="0" applyFont="1" applyFill="1" applyBorder="1" applyAlignment="1">
      <alignment horizontal="left" wrapText="1"/>
    </xf>
    <xf numFmtId="0" fontId="26" fillId="0" borderId="7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center" vertical="center"/>
    </xf>
    <xf numFmtId="2" fontId="24" fillId="2" borderId="4" xfId="0" applyNumberFormat="1" applyFont="1" applyFill="1" applyBorder="1" applyAlignment="1">
      <alignment horizontal="left" vertical="center" wrapText="1"/>
    </xf>
    <xf numFmtId="2" fontId="24" fillId="2" borderId="2" xfId="0" applyNumberFormat="1" applyFont="1" applyFill="1" applyBorder="1" applyAlignment="1">
      <alignment horizontal="left" vertical="center" wrapText="1"/>
    </xf>
    <xf numFmtId="2" fontId="23" fillId="9" borderId="1" xfId="0" applyNumberFormat="1" applyFont="1" applyFill="1" applyBorder="1" applyAlignment="1">
      <alignment horizontal="right" wrapText="1"/>
    </xf>
    <xf numFmtId="2" fontId="33" fillId="9" borderId="1" xfId="0" applyNumberFormat="1" applyFont="1" applyFill="1" applyBorder="1" applyAlignment="1">
      <alignment horizontal="right"/>
    </xf>
    <xf numFmtId="0" fontId="25" fillId="9" borderId="7" xfId="0" applyFont="1" applyFill="1" applyBorder="1" applyAlignment="1">
      <alignment horizontal="center" wrapText="1"/>
    </xf>
    <xf numFmtId="0" fontId="25" fillId="9" borderId="1" xfId="0" applyFont="1" applyFill="1" applyBorder="1" applyAlignment="1">
      <alignment horizontal="center" vertical="center" wrapText="1"/>
    </xf>
    <xf numFmtId="0" fontId="25" fillId="9" borderId="1" xfId="0" applyFont="1" applyFill="1" applyBorder="1" applyAlignment="1">
      <alignment horizontal="center" wrapText="1"/>
    </xf>
    <xf numFmtId="0" fontId="27" fillId="9" borderId="1" xfId="0" applyFont="1" applyFill="1" applyBorder="1" applyAlignment="1">
      <alignment horizontal="center" vertical="center" wrapText="1"/>
    </xf>
    <xf numFmtId="0" fontId="29" fillId="9" borderId="1" xfId="0" applyFont="1" applyFill="1" applyBorder="1" applyAlignment="1">
      <alignment horizontal="center" vertical="center" wrapText="1"/>
    </xf>
    <xf numFmtId="0" fontId="26" fillId="9" borderId="1" xfId="0" applyFont="1" applyFill="1" applyBorder="1" applyAlignment="1">
      <alignment horizontal="center" wrapText="1"/>
    </xf>
    <xf numFmtId="0" fontId="24" fillId="0" borderId="7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9" fillId="9" borderId="1" xfId="0" applyFont="1" applyFill="1" applyBorder="1" applyAlignment="1">
      <alignment horizontal="center" wrapText="1"/>
    </xf>
    <xf numFmtId="0" fontId="25" fillId="9" borderId="7" xfId="0" applyFont="1" applyFill="1" applyBorder="1" applyAlignment="1">
      <alignment horizontal="center" vertical="center" wrapText="1"/>
    </xf>
    <xf numFmtId="0" fontId="29" fillId="9" borderId="7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9" borderId="1" xfId="0" applyFont="1" applyFill="1" applyBorder="1" applyAlignment="1">
      <alignment horizontal="center" wrapText="1"/>
    </xf>
    <xf numFmtId="0" fontId="24" fillId="5" borderId="1" xfId="0" applyFont="1" applyFill="1" applyBorder="1" applyAlignment="1">
      <alignment horizontal="center" wrapText="1"/>
    </xf>
    <xf numFmtId="2" fontId="24" fillId="2" borderId="2" xfId="0" applyNumberFormat="1" applyFont="1" applyFill="1" applyBorder="1" applyAlignment="1">
      <alignment horizontal="center" wrapText="1"/>
    </xf>
    <xf numFmtId="2" fontId="24" fillId="7" borderId="11" xfId="0" applyNumberFormat="1" applyFont="1" applyFill="1" applyBorder="1" applyAlignment="1">
      <alignment horizontal="center" wrapText="1"/>
    </xf>
    <xf numFmtId="0" fontId="24" fillId="2" borderId="2" xfId="0" applyFont="1" applyFill="1" applyBorder="1" applyAlignment="1">
      <alignment horizontal="center" wrapText="1"/>
    </xf>
    <xf numFmtId="0" fontId="24" fillId="7" borderId="11" xfId="0" applyFont="1" applyFill="1" applyBorder="1" applyAlignment="1">
      <alignment horizontal="center" wrapText="1"/>
    </xf>
    <xf numFmtId="0" fontId="24" fillId="3" borderId="2" xfId="0" applyFont="1" applyFill="1" applyBorder="1" applyAlignment="1">
      <alignment horizontal="center" wrapText="1"/>
    </xf>
    <xf numFmtId="11" fontId="29" fillId="9" borderId="7" xfId="0" applyNumberFormat="1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wrapText="1"/>
    </xf>
    <xf numFmtId="0" fontId="32" fillId="9" borderId="7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24" fillId="6" borderId="7" xfId="0" applyFont="1" applyFill="1" applyBorder="1" applyAlignment="1">
      <alignment horizontal="center" vertical="center" wrapText="1"/>
    </xf>
    <xf numFmtId="0" fontId="25" fillId="9" borderId="3" xfId="0" applyFont="1" applyFill="1" applyBorder="1" applyAlignment="1">
      <alignment horizontal="center" wrapText="1"/>
    </xf>
    <xf numFmtId="0" fontId="29" fillId="9" borderId="3" xfId="0" applyFont="1" applyFill="1" applyBorder="1" applyAlignment="1">
      <alignment horizontal="center" wrapText="1"/>
    </xf>
    <xf numFmtId="0" fontId="25" fillId="9" borderId="8" xfId="0" applyFont="1" applyFill="1" applyBorder="1" applyAlignment="1">
      <alignment horizontal="center" wrapText="1"/>
    </xf>
    <xf numFmtId="0" fontId="29" fillId="9" borderId="8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wrapText="1"/>
    </xf>
    <xf numFmtId="0" fontId="25" fillId="0" borderId="8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2" fontId="25" fillId="9" borderId="1" xfId="0" applyNumberFormat="1" applyFont="1" applyFill="1" applyBorder="1" applyAlignment="1">
      <alignment horizontal="center" wrapText="1"/>
    </xf>
    <xf numFmtId="2" fontId="27" fillId="9" borderId="1" xfId="0" applyNumberFormat="1" applyFont="1" applyFill="1" applyBorder="1" applyAlignment="1">
      <alignment horizontal="center" wrapText="1"/>
    </xf>
    <xf numFmtId="2" fontId="29" fillId="9" borderId="1" xfId="0" applyNumberFormat="1" applyFont="1" applyFill="1" applyBorder="1" applyAlignment="1">
      <alignment horizontal="center" wrapText="1"/>
    </xf>
    <xf numFmtId="2" fontId="24" fillId="5" borderId="1" xfId="0" applyNumberFormat="1" applyFont="1" applyFill="1" applyBorder="1" applyAlignment="1">
      <alignment horizontal="center" wrapText="1"/>
    </xf>
    <xf numFmtId="2" fontId="25" fillId="9" borderId="7" xfId="0" applyNumberFormat="1" applyFont="1" applyFill="1" applyBorder="1" applyAlignment="1">
      <alignment horizontal="center" wrapText="1"/>
    </xf>
    <xf numFmtId="2" fontId="30" fillId="2" borderId="2" xfId="0" applyNumberFormat="1" applyFont="1" applyFill="1" applyBorder="1" applyAlignment="1">
      <alignment horizontal="center" wrapText="1"/>
    </xf>
    <xf numFmtId="2" fontId="30" fillId="7" borderId="11" xfId="0" applyNumberFormat="1" applyFont="1" applyFill="1" applyBorder="1" applyAlignment="1">
      <alignment horizontal="center" wrapText="1"/>
    </xf>
    <xf numFmtId="2" fontId="24" fillId="3" borderId="2" xfId="0" applyNumberFormat="1" applyFont="1" applyFill="1" applyBorder="1" applyAlignment="1">
      <alignment horizontal="center" wrapText="1"/>
    </xf>
    <xf numFmtId="2" fontId="29" fillId="9" borderId="7" xfId="0" applyNumberFormat="1" applyFont="1" applyFill="1" applyBorder="1" applyAlignment="1">
      <alignment horizontal="center" vertical="center" wrapText="1"/>
    </xf>
    <xf numFmtId="2" fontId="24" fillId="5" borderId="2" xfId="0" applyNumberFormat="1" applyFont="1" applyFill="1" applyBorder="1" applyAlignment="1">
      <alignment horizontal="center" wrapText="1"/>
    </xf>
    <xf numFmtId="2" fontId="25" fillId="9" borderId="7" xfId="0" applyNumberFormat="1" applyFont="1" applyFill="1" applyBorder="1" applyAlignment="1">
      <alignment horizontal="center" vertical="center" wrapText="1"/>
    </xf>
    <xf numFmtId="2" fontId="25" fillId="9" borderId="1" xfId="0" applyNumberFormat="1" applyFont="1" applyFill="1" applyBorder="1" applyAlignment="1">
      <alignment horizontal="center" vertical="center" wrapText="1"/>
    </xf>
    <xf numFmtId="2" fontId="27" fillId="9" borderId="1" xfId="0" applyNumberFormat="1" applyFont="1" applyFill="1" applyBorder="1" applyAlignment="1">
      <alignment horizontal="center" vertical="center" wrapText="1"/>
    </xf>
    <xf numFmtId="2" fontId="24" fillId="2" borderId="2" xfId="0" applyNumberFormat="1" applyFont="1" applyFill="1" applyBorder="1" applyAlignment="1">
      <alignment horizontal="center" vertical="center" wrapText="1"/>
    </xf>
    <xf numFmtId="2" fontId="15" fillId="7" borderId="1" xfId="0" applyNumberFormat="1" applyFont="1" applyFill="1" applyBorder="1" applyAlignment="1">
      <alignment horizontal="center" wrapText="1"/>
    </xf>
    <xf numFmtId="2" fontId="29" fillId="9" borderId="7" xfId="0" applyNumberFormat="1" applyFont="1" applyFill="1" applyBorder="1" applyAlignment="1">
      <alignment horizontal="center" wrapText="1"/>
    </xf>
    <xf numFmtId="2" fontId="25" fillId="3" borderId="2" xfId="0" applyNumberFormat="1" applyFont="1" applyFill="1" applyBorder="1" applyAlignment="1">
      <alignment horizontal="center" wrapText="1"/>
    </xf>
    <xf numFmtId="2" fontId="25" fillId="7" borderId="11" xfId="0" applyNumberFormat="1" applyFont="1" applyFill="1" applyBorder="1" applyAlignment="1">
      <alignment horizontal="center" wrapText="1"/>
    </xf>
    <xf numFmtId="2" fontId="28" fillId="2" borderId="2" xfId="0" applyNumberFormat="1" applyFont="1" applyFill="1" applyBorder="1" applyAlignment="1">
      <alignment horizontal="center" vertical="center" wrapText="1"/>
    </xf>
    <xf numFmtId="2" fontId="24" fillId="9" borderId="5" xfId="0" applyNumberFormat="1" applyFont="1" applyFill="1" applyBorder="1" applyAlignment="1">
      <alignment horizontal="center" wrapText="1"/>
    </xf>
    <xf numFmtId="2" fontId="28" fillId="9" borderId="5" xfId="0" applyNumberFormat="1" applyFont="1" applyFill="1" applyBorder="1" applyAlignment="1">
      <alignment horizontal="center" wrapText="1"/>
    </xf>
    <xf numFmtId="2" fontId="30" fillId="9" borderId="5" xfId="0" applyNumberFormat="1" applyFont="1" applyFill="1" applyBorder="1" applyAlignment="1">
      <alignment horizontal="center" wrapText="1"/>
    </xf>
    <xf numFmtId="2" fontId="24" fillId="5" borderId="5" xfId="0" applyNumberFormat="1" applyFont="1" applyFill="1" applyBorder="1" applyAlignment="1">
      <alignment horizontal="center" wrapText="1"/>
    </xf>
    <xf numFmtId="2" fontId="24" fillId="2" borderId="6" xfId="0" applyNumberFormat="1" applyFont="1" applyFill="1" applyBorder="1" applyAlignment="1">
      <alignment horizontal="center" wrapText="1"/>
    </xf>
    <xf numFmtId="2" fontId="24" fillId="7" borderId="12" xfId="0" applyNumberFormat="1" applyFont="1" applyFill="1" applyBorder="1" applyAlignment="1">
      <alignment horizontal="center" wrapText="1"/>
    </xf>
    <xf numFmtId="2" fontId="24" fillId="9" borderId="9" xfId="0" applyNumberFormat="1" applyFont="1" applyFill="1" applyBorder="1" applyAlignment="1">
      <alignment horizontal="center" wrapText="1"/>
    </xf>
    <xf numFmtId="2" fontId="30" fillId="2" borderId="6" xfId="0" applyNumberFormat="1" applyFont="1" applyFill="1" applyBorder="1" applyAlignment="1">
      <alignment horizontal="center" wrapText="1"/>
    </xf>
    <xf numFmtId="2" fontId="30" fillId="7" borderId="12" xfId="0" applyNumberFormat="1" applyFont="1" applyFill="1" applyBorder="1" applyAlignment="1">
      <alignment horizontal="center" wrapText="1"/>
    </xf>
    <xf numFmtId="2" fontId="24" fillId="3" borderId="6" xfId="0" applyNumberFormat="1" applyFont="1" applyFill="1" applyBorder="1" applyAlignment="1">
      <alignment horizontal="center" wrapText="1"/>
    </xf>
    <xf numFmtId="2" fontId="30" fillId="9" borderId="9" xfId="0" applyNumberFormat="1" applyFont="1" applyFill="1" applyBorder="1" applyAlignment="1">
      <alignment horizontal="center" vertical="center" wrapText="1"/>
    </xf>
    <xf numFmtId="2" fontId="30" fillId="3" borderId="6" xfId="0" applyNumberFormat="1" applyFont="1" applyFill="1" applyBorder="1" applyAlignment="1">
      <alignment horizontal="center" wrapText="1"/>
    </xf>
    <xf numFmtId="2" fontId="30" fillId="9" borderId="9" xfId="0" applyNumberFormat="1" applyFont="1" applyFill="1" applyBorder="1" applyAlignment="1">
      <alignment horizontal="center" wrapText="1"/>
    </xf>
    <xf numFmtId="2" fontId="30" fillId="5" borderId="6" xfId="0" applyNumberFormat="1" applyFont="1" applyFill="1" applyBorder="1" applyAlignment="1">
      <alignment horizontal="center" wrapText="1"/>
    </xf>
    <xf numFmtId="2" fontId="24" fillId="9" borderId="9" xfId="0" applyNumberFormat="1" applyFont="1" applyFill="1" applyBorder="1" applyAlignment="1">
      <alignment horizontal="center" vertical="center" wrapText="1"/>
    </xf>
    <xf numFmtId="2" fontId="24" fillId="9" borderId="5" xfId="0" applyNumberFormat="1" applyFont="1" applyFill="1" applyBorder="1" applyAlignment="1">
      <alignment horizontal="center" vertical="center" wrapText="1"/>
    </xf>
    <xf numFmtId="2" fontId="28" fillId="9" borderId="5" xfId="0" applyNumberFormat="1" applyFont="1" applyFill="1" applyBorder="1" applyAlignment="1">
      <alignment horizontal="center" vertical="center" wrapText="1"/>
    </xf>
    <xf numFmtId="2" fontId="24" fillId="2" borderId="6" xfId="0" applyNumberFormat="1" applyFont="1" applyFill="1" applyBorder="1" applyAlignment="1">
      <alignment horizontal="center" vertical="center" wrapText="1"/>
    </xf>
    <xf numFmtId="2" fontId="16" fillId="7" borderId="1" xfId="0" applyNumberFormat="1" applyFont="1" applyFill="1" applyBorder="1" applyAlignment="1">
      <alignment horizontal="center" wrapText="1"/>
    </xf>
    <xf numFmtId="0" fontId="11" fillId="0" borderId="0" xfId="0" applyFont="1" applyBorder="1" applyAlignment="1">
      <alignment horizontal="left" vertical="center"/>
    </xf>
    <xf numFmtId="0" fontId="24" fillId="6" borderId="8" xfId="0" applyFont="1" applyFill="1" applyBorder="1" applyAlignment="1">
      <alignment horizontal="center" vertical="center" wrapText="1"/>
    </xf>
    <xf numFmtId="2" fontId="24" fillId="6" borderId="7" xfId="0" applyNumberFormat="1" applyFont="1" applyFill="1" applyBorder="1" applyAlignment="1">
      <alignment horizontal="center" vertical="center" wrapText="1"/>
    </xf>
    <xf numFmtId="2" fontId="24" fillId="6" borderId="14" xfId="0" applyNumberFormat="1" applyFont="1" applyFill="1" applyBorder="1" applyAlignment="1">
      <alignment horizontal="center" vertical="center" wrapText="1"/>
    </xf>
    <xf numFmtId="2" fontId="24" fillId="6" borderId="9" xfId="0" applyNumberFormat="1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</cellXfs>
  <cellStyles count="1">
    <cellStyle name="Normalny" xfId="0" builtinId="0"/>
  </cellStyles>
  <dxfs count="9">
    <dxf>
      <numFmt numFmtId="2" formatCode="0.00"/>
      <fill>
        <patternFill patternType="solid">
          <fgColor indexed="64"/>
          <bgColor theme="0"/>
        </patternFill>
      </fill>
      <alignment horizontal="right" vertical="bottom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fill>
        <patternFill patternType="solid">
          <fgColor indexed="64"/>
          <bgColor theme="0"/>
        </patternFill>
      </fill>
      <alignment horizontal="right" vertical="bottom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fill>
        <patternFill patternType="solid">
          <fgColor indexed="64"/>
          <bgColor theme="0"/>
        </patternFill>
      </fill>
      <alignment horizontal="right" vertical="bottom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right" vertical="bottom" textRotation="0" wrapText="1" indent="0" relativeIndent="255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right" vertical="bottom" textRotation="0" wrapText="0" indent="0" relativeIndent="255" justifyLastLine="0" shrinkToFit="0" mergeCell="0" readingOrder="0"/>
      <border diagonalUp="0" diagonalDown="0" outline="0">
        <bottom/>
      </border>
    </dxf>
    <dxf>
      <border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Czcionka tekstu podstawowego"/>
        <scheme val="none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ela1" displayName="Tabela1" ref="B150:E159" totalsRowShown="0" headerRowDxfId="8" dataDxfId="6" headerRowBorderDxfId="7" tableBorderDxfId="5" totalsRowBorderDxfId="4">
  <autoFilter ref="B150:E159"/>
  <tableColumns count="4">
    <tableColumn id="1" name="Grupa taryfowa" dataDxfId="3"/>
    <tableColumn id="2" name="Szacowane zużycie energii [kWh] w okresie od 01.01.2019 do 31.12.2020" dataDxfId="2"/>
    <tableColumn id="3" name="STREFA I Szacowane zużycie energii [kWh] w okresie od 01.01.2019 do 31.12.2020" dataDxfId="1"/>
    <tableColumn id="4" name="STREFA II Szacowane zużycie energii [kWh] w okresie od 01.01.2019 do 31.12.2020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T208"/>
  <sheetViews>
    <sheetView tabSelected="1" workbookViewId="0">
      <selection activeCell="A127" sqref="A127:XFD143"/>
    </sheetView>
  </sheetViews>
  <sheetFormatPr defaultColWidth="10.875" defaultRowHeight="25.5" customHeight="1"/>
  <cols>
    <col min="1" max="1" width="10.875" style="8"/>
    <col min="2" max="2" width="10.875" style="9"/>
    <col min="3" max="3" width="12.375" style="9" bestFit="1" customWidth="1"/>
    <col min="4" max="4" width="13.625" style="9" customWidth="1"/>
    <col min="5" max="5" width="18" style="9" customWidth="1"/>
    <col min="6" max="6" width="17.25" style="9" customWidth="1"/>
    <col min="7" max="7" width="11.375" style="9" customWidth="1"/>
    <col min="8" max="9" width="10.875" style="9"/>
    <col min="10" max="10" width="13.75" style="10" customWidth="1"/>
    <col min="11" max="11" width="14.125" style="10" customWidth="1"/>
    <col min="12" max="15" width="16.125" style="10" customWidth="1"/>
    <col min="16" max="16" width="15.375" style="11" customWidth="1"/>
    <col min="17" max="18" width="10.875" style="9"/>
    <col min="19" max="19" width="14" style="9" customWidth="1"/>
    <col min="20" max="20" width="15" style="9" customWidth="1"/>
    <col min="21" max="16384" width="10.875" style="9"/>
  </cols>
  <sheetData>
    <row r="2" spans="1:17" ht="25.5" customHeight="1">
      <c r="J2" s="46" t="s">
        <v>290</v>
      </c>
    </row>
    <row r="3" spans="1:17" ht="25.5" customHeight="1" thickBot="1"/>
    <row r="4" spans="1:17" ht="25.5" customHeight="1" thickBot="1">
      <c r="B4" s="28" t="s">
        <v>280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30"/>
    </row>
    <row r="5" spans="1:17" s="164" customFormat="1" ht="76.5">
      <c r="A5" s="159"/>
      <c r="B5" s="160" t="s">
        <v>0</v>
      </c>
      <c r="C5" s="112" t="s">
        <v>1</v>
      </c>
      <c r="D5" s="112" t="s">
        <v>2</v>
      </c>
      <c r="E5" s="112" t="s">
        <v>3</v>
      </c>
      <c r="F5" s="112" t="s">
        <v>4</v>
      </c>
      <c r="G5" s="112" t="s">
        <v>5</v>
      </c>
      <c r="H5" s="112" t="s">
        <v>6</v>
      </c>
      <c r="I5" s="112" t="s">
        <v>7</v>
      </c>
      <c r="J5" s="161" t="s">
        <v>318</v>
      </c>
      <c r="K5" s="161" t="s">
        <v>319</v>
      </c>
      <c r="L5" s="161" t="s">
        <v>327</v>
      </c>
      <c r="M5" s="162" t="s">
        <v>324</v>
      </c>
      <c r="N5" s="162" t="s">
        <v>325</v>
      </c>
      <c r="O5" s="162" t="s">
        <v>326</v>
      </c>
      <c r="P5" s="163" t="s">
        <v>339</v>
      </c>
    </row>
    <row r="6" spans="1:17">
      <c r="B6" s="113">
        <v>1</v>
      </c>
      <c r="C6" s="92" t="s">
        <v>272</v>
      </c>
      <c r="D6" s="88" t="s">
        <v>11</v>
      </c>
      <c r="E6" s="89" t="s">
        <v>12</v>
      </c>
      <c r="F6" s="88" t="s">
        <v>13</v>
      </c>
      <c r="G6" s="89">
        <v>63064</v>
      </c>
      <c r="H6" s="89" t="s">
        <v>14</v>
      </c>
      <c r="I6" s="89">
        <v>12</v>
      </c>
      <c r="J6" s="121">
        <v>2514.23</v>
      </c>
      <c r="K6" s="121">
        <v>5028.47</v>
      </c>
      <c r="L6" s="121">
        <v>0</v>
      </c>
      <c r="M6" s="121">
        <v>2514.23</v>
      </c>
      <c r="N6" s="121">
        <v>5028.47</v>
      </c>
      <c r="O6" s="121">
        <v>0</v>
      </c>
      <c r="P6" s="140">
        <f>K6+J6+M6+N6</f>
        <v>15085.400000000001</v>
      </c>
      <c r="Q6" s="10"/>
    </row>
    <row r="7" spans="1:17" ht="25.5" customHeight="1">
      <c r="B7" s="113">
        <v>2</v>
      </c>
      <c r="C7" s="89" t="s">
        <v>272</v>
      </c>
      <c r="D7" s="88" t="s">
        <v>11</v>
      </c>
      <c r="E7" s="89" t="s">
        <v>15</v>
      </c>
      <c r="F7" s="88" t="s">
        <v>16</v>
      </c>
      <c r="G7" s="89">
        <v>1039130</v>
      </c>
      <c r="H7" s="89" t="s">
        <v>14</v>
      </c>
      <c r="I7" s="89">
        <v>3</v>
      </c>
      <c r="J7" s="121">
        <v>677.7</v>
      </c>
      <c r="K7" s="121">
        <v>981.1</v>
      </c>
      <c r="L7" s="121">
        <v>0</v>
      </c>
      <c r="M7" s="121">
        <v>677.7</v>
      </c>
      <c r="N7" s="121">
        <v>981.1</v>
      </c>
      <c r="O7" s="121">
        <v>0</v>
      </c>
      <c r="P7" s="140">
        <f>K7+J7+M7+N7</f>
        <v>3317.6</v>
      </c>
    </row>
    <row r="8" spans="1:17" ht="25.5" customHeight="1">
      <c r="B8" s="113">
        <v>3</v>
      </c>
      <c r="C8" s="89" t="s">
        <v>272</v>
      </c>
      <c r="D8" s="88" t="s">
        <v>17</v>
      </c>
      <c r="E8" s="89" t="s">
        <v>18</v>
      </c>
      <c r="F8" s="88" t="s">
        <v>19</v>
      </c>
      <c r="G8" s="89">
        <v>1363485</v>
      </c>
      <c r="H8" s="89" t="s">
        <v>14</v>
      </c>
      <c r="I8" s="89">
        <v>3</v>
      </c>
      <c r="J8" s="121">
        <v>647.16999999999996</v>
      </c>
      <c r="K8" s="121">
        <v>1294.33</v>
      </c>
      <c r="L8" s="121">
        <v>0</v>
      </c>
      <c r="M8" s="121">
        <v>647.16999999999996</v>
      </c>
      <c r="N8" s="121">
        <v>1294.33</v>
      </c>
      <c r="O8" s="121">
        <v>0</v>
      </c>
      <c r="P8" s="140">
        <f>K8+J8+M8+N8</f>
        <v>3883</v>
      </c>
    </row>
    <row r="9" spans="1:17" ht="25.5" customHeight="1">
      <c r="B9" s="113">
        <v>4</v>
      </c>
      <c r="C9" s="89" t="s">
        <v>272</v>
      </c>
      <c r="D9" s="88" t="s">
        <v>20</v>
      </c>
      <c r="E9" s="88" t="s">
        <v>21</v>
      </c>
      <c r="F9" s="88" t="s">
        <v>22</v>
      </c>
      <c r="G9" s="89">
        <v>44143</v>
      </c>
      <c r="H9" s="89" t="s">
        <v>14</v>
      </c>
      <c r="I9" s="89">
        <v>12</v>
      </c>
      <c r="J9" s="121">
        <v>4679.6000000000004</v>
      </c>
      <c r="K9" s="121">
        <v>26567</v>
      </c>
      <c r="L9" s="121">
        <v>0</v>
      </c>
      <c r="M9" s="121">
        <v>4679.6000000000004</v>
      </c>
      <c r="N9" s="121">
        <v>26567</v>
      </c>
      <c r="O9" s="121">
        <v>0</v>
      </c>
      <c r="P9" s="140">
        <f>J9+K9+M9+N9</f>
        <v>62493.2</v>
      </c>
    </row>
    <row r="10" spans="1:17" ht="25.5" customHeight="1">
      <c r="B10" s="113">
        <v>5</v>
      </c>
      <c r="C10" s="89" t="s">
        <v>272</v>
      </c>
      <c r="D10" s="88" t="s">
        <v>17</v>
      </c>
      <c r="E10" s="88" t="s">
        <v>23</v>
      </c>
      <c r="F10" s="88" t="s">
        <v>24</v>
      </c>
      <c r="G10" s="89">
        <v>1020892</v>
      </c>
      <c r="H10" s="89" t="s">
        <v>14</v>
      </c>
      <c r="I10" s="101">
        <v>3</v>
      </c>
      <c r="J10" s="121">
        <v>2013.9</v>
      </c>
      <c r="K10" s="121">
        <v>5982</v>
      </c>
      <c r="L10" s="121">
        <v>0</v>
      </c>
      <c r="M10" s="121">
        <v>2013.9</v>
      </c>
      <c r="N10" s="121">
        <v>5982</v>
      </c>
      <c r="O10" s="121">
        <v>0</v>
      </c>
      <c r="P10" s="140">
        <f>J10+K10+M10+N10</f>
        <v>15991.8</v>
      </c>
    </row>
    <row r="11" spans="1:17" ht="25.5" customHeight="1">
      <c r="B11" s="113">
        <v>6</v>
      </c>
      <c r="C11" s="89" t="s">
        <v>272</v>
      </c>
      <c r="D11" s="88" t="s">
        <v>17</v>
      </c>
      <c r="E11" s="88" t="s">
        <v>25</v>
      </c>
      <c r="F11" s="88" t="s">
        <v>26</v>
      </c>
      <c r="G11" s="89">
        <v>1054167</v>
      </c>
      <c r="H11" s="89" t="s">
        <v>14</v>
      </c>
      <c r="I11" s="89">
        <v>3</v>
      </c>
      <c r="J11" s="121">
        <v>700.2</v>
      </c>
      <c r="K11" s="121">
        <v>1423.9</v>
      </c>
      <c r="L11" s="121">
        <v>0</v>
      </c>
      <c r="M11" s="121">
        <v>700.2</v>
      </c>
      <c r="N11" s="121">
        <v>1423.9</v>
      </c>
      <c r="O11" s="121">
        <v>0</v>
      </c>
      <c r="P11" s="141">
        <f>K11+J11+M11+N11</f>
        <v>4248.2000000000007</v>
      </c>
    </row>
    <row r="12" spans="1:17" ht="25.5" customHeight="1">
      <c r="B12" s="113">
        <v>7</v>
      </c>
      <c r="C12" s="89" t="s">
        <v>272</v>
      </c>
      <c r="D12" s="88" t="s">
        <v>17</v>
      </c>
      <c r="E12" s="88" t="s">
        <v>27</v>
      </c>
      <c r="F12" s="88" t="s">
        <v>28</v>
      </c>
      <c r="G12" s="89">
        <v>1197369</v>
      </c>
      <c r="H12" s="89" t="s">
        <v>14</v>
      </c>
      <c r="I12" s="89">
        <v>1</v>
      </c>
      <c r="J12" s="121">
        <v>1120.3</v>
      </c>
      <c r="K12" s="121">
        <v>1548.3</v>
      </c>
      <c r="L12" s="121">
        <v>0</v>
      </c>
      <c r="M12" s="121">
        <v>1120.3</v>
      </c>
      <c r="N12" s="121">
        <v>1548.3</v>
      </c>
      <c r="O12" s="121">
        <v>0</v>
      </c>
      <c r="P12" s="141">
        <f t="shared" ref="P12:P23" si="0">J12+K12+M12+N12</f>
        <v>5337.2</v>
      </c>
    </row>
    <row r="13" spans="1:17" ht="25.5" customHeight="1">
      <c r="B13" s="113">
        <v>8</v>
      </c>
      <c r="C13" s="89" t="s">
        <v>272</v>
      </c>
      <c r="D13" s="88" t="s">
        <v>17</v>
      </c>
      <c r="E13" s="88" t="s">
        <v>29</v>
      </c>
      <c r="F13" s="88" t="s">
        <v>30</v>
      </c>
      <c r="G13" s="89">
        <v>1014438</v>
      </c>
      <c r="H13" s="89" t="s">
        <v>14</v>
      </c>
      <c r="I13" s="89">
        <v>3</v>
      </c>
      <c r="J13" s="121">
        <v>2369.83</v>
      </c>
      <c r="K13" s="121">
        <v>7139.67</v>
      </c>
      <c r="L13" s="121">
        <v>0</v>
      </c>
      <c r="M13" s="121">
        <v>2369.83</v>
      </c>
      <c r="N13" s="121">
        <v>7139.67</v>
      </c>
      <c r="O13" s="121">
        <v>0</v>
      </c>
      <c r="P13" s="140">
        <f t="shared" si="0"/>
        <v>19019</v>
      </c>
    </row>
    <row r="14" spans="1:17" ht="25.5" customHeight="1">
      <c r="B14" s="113">
        <v>9</v>
      </c>
      <c r="C14" s="89" t="s">
        <v>272</v>
      </c>
      <c r="D14" s="88" t="s">
        <v>17</v>
      </c>
      <c r="E14" s="88" t="s">
        <v>31</v>
      </c>
      <c r="F14" s="88" t="s">
        <v>32</v>
      </c>
      <c r="G14" s="89">
        <v>1197641</v>
      </c>
      <c r="H14" s="89" t="s">
        <v>14</v>
      </c>
      <c r="I14" s="89">
        <v>2</v>
      </c>
      <c r="J14" s="121">
        <v>1332.8</v>
      </c>
      <c r="K14" s="121">
        <v>3212.4</v>
      </c>
      <c r="L14" s="121">
        <v>0</v>
      </c>
      <c r="M14" s="121">
        <v>1332.8</v>
      </c>
      <c r="N14" s="121">
        <v>3212.4</v>
      </c>
      <c r="O14" s="121">
        <v>0</v>
      </c>
      <c r="P14" s="140">
        <f t="shared" si="0"/>
        <v>9090.4</v>
      </c>
    </row>
    <row r="15" spans="1:17" ht="25.5" customHeight="1">
      <c r="B15" s="113">
        <v>10</v>
      </c>
      <c r="C15" s="89" t="s">
        <v>272</v>
      </c>
      <c r="D15" s="88" t="s">
        <v>17</v>
      </c>
      <c r="E15" s="88" t="s">
        <v>33</v>
      </c>
      <c r="F15" s="88" t="s">
        <v>34</v>
      </c>
      <c r="G15" s="89">
        <v>1197380</v>
      </c>
      <c r="H15" s="89" t="s">
        <v>14</v>
      </c>
      <c r="I15" s="89">
        <v>1</v>
      </c>
      <c r="J15" s="121">
        <v>2278.1</v>
      </c>
      <c r="K15" s="121">
        <v>4556.2</v>
      </c>
      <c r="L15" s="121">
        <v>0</v>
      </c>
      <c r="M15" s="121">
        <v>2278.1</v>
      </c>
      <c r="N15" s="121">
        <v>4556.2</v>
      </c>
      <c r="O15" s="121">
        <v>0</v>
      </c>
      <c r="P15" s="140">
        <f t="shared" si="0"/>
        <v>13668.599999999999</v>
      </c>
    </row>
    <row r="16" spans="1:17" ht="25.5" customHeight="1">
      <c r="B16" s="113">
        <v>11</v>
      </c>
      <c r="C16" s="89" t="s">
        <v>272</v>
      </c>
      <c r="D16" s="88" t="s">
        <v>17</v>
      </c>
      <c r="E16" s="88" t="s">
        <v>35</v>
      </c>
      <c r="F16" s="88" t="s">
        <v>36</v>
      </c>
      <c r="G16" s="89">
        <v>1197624</v>
      </c>
      <c r="H16" s="89" t="s">
        <v>14</v>
      </c>
      <c r="I16" s="89">
        <v>3</v>
      </c>
      <c r="J16" s="121">
        <v>1592.8</v>
      </c>
      <c r="K16" s="121">
        <v>3185.6</v>
      </c>
      <c r="L16" s="121">
        <v>0</v>
      </c>
      <c r="M16" s="121">
        <v>1592.8</v>
      </c>
      <c r="N16" s="121">
        <v>3185.6</v>
      </c>
      <c r="O16" s="121">
        <v>0</v>
      </c>
      <c r="P16" s="140">
        <f t="shared" si="0"/>
        <v>9556.7999999999993</v>
      </c>
    </row>
    <row r="17" spans="2:16" ht="25.5" customHeight="1">
      <c r="B17" s="113">
        <v>12</v>
      </c>
      <c r="C17" s="89" t="s">
        <v>272</v>
      </c>
      <c r="D17" s="88" t="s">
        <v>17</v>
      </c>
      <c r="E17" s="88" t="s">
        <v>37</v>
      </c>
      <c r="F17" s="88" t="s">
        <v>38</v>
      </c>
      <c r="G17" s="89">
        <v>1197366</v>
      </c>
      <c r="H17" s="89" t="s">
        <v>14</v>
      </c>
      <c r="I17" s="89">
        <v>1</v>
      </c>
      <c r="J17" s="121">
        <v>682.73</v>
      </c>
      <c r="K17" s="121">
        <v>1061.8699999999999</v>
      </c>
      <c r="L17" s="121">
        <v>0</v>
      </c>
      <c r="M17" s="121">
        <v>682.73</v>
      </c>
      <c r="N17" s="121">
        <v>1061.8699999999999</v>
      </c>
      <c r="O17" s="121">
        <v>0</v>
      </c>
      <c r="P17" s="140">
        <f t="shared" si="0"/>
        <v>3489.2</v>
      </c>
    </row>
    <row r="18" spans="2:16" ht="25.5" customHeight="1">
      <c r="B18" s="113">
        <v>13</v>
      </c>
      <c r="C18" s="89" t="s">
        <v>272</v>
      </c>
      <c r="D18" s="88" t="s">
        <v>17</v>
      </c>
      <c r="E18" s="88" t="s">
        <v>25</v>
      </c>
      <c r="F18" s="88" t="s">
        <v>39</v>
      </c>
      <c r="G18" s="89">
        <v>1197628</v>
      </c>
      <c r="H18" s="89" t="s">
        <v>14</v>
      </c>
      <c r="I18" s="89">
        <v>1</v>
      </c>
      <c r="J18" s="121">
        <v>836</v>
      </c>
      <c r="K18" s="121">
        <v>418</v>
      </c>
      <c r="L18" s="121">
        <v>0</v>
      </c>
      <c r="M18" s="121">
        <v>836</v>
      </c>
      <c r="N18" s="121">
        <v>418</v>
      </c>
      <c r="O18" s="121">
        <v>0</v>
      </c>
      <c r="P18" s="140">
        <f t="shared" si="0"/>
        <v>2508</v>
      </c>
    </row>
    <row r="19" spans="2:16" ht="25.5" customHeight="1">
      <c r="B19" s="113">
        <v>14</v>
      </c>
      <c r="C19" s="89" t="s">
        <v>272</v>
      </c>
      <c r="D19" s="88" t="s">
        <v>17</v>
      </c>
      <c r="E19" s="88" t="s">
        <v>40</v>
      </c>
      <c r="F19" s="88" t="s">
        <v>41</v>
      </c>
      <c r="G19" s="89">
        <v>1038957</v>
      </c>
      <c r="H19" s="89" t="s">
        <v>14</v>
      </c>
      <c r="I19" s="89">
        <v>3</v>
      </c>
      <c r="J19" s="121">
        <v>1061</v>
      </c>
      <c r="K19" s="121">
        <v>3691</v>
      </c>
      <c r="L19" s="121">
        <v>0</v>
      </c>
      <c r="M19" s="121">
        <v>1061</v>
      </c>
      <c r="N19" s="121">
        <v>3691</v>
      </c>
      <c r="O19" s="121">
        <v>0</v>
      </c>
      <c r="P19" s="140">
        <f t="shared" si="0"/>
        <v>9504</v>
      </c>
    </row>
    <row r="20" spans="2:16" ht="25.5" customHeight="1">
      <c r="B20" s="113">
        <v>15</v>
      </c>
      <c r="C20" s="89" t="s">
        <v>272</v>
      </c>
      <c r="D20" s="88" t="s">
        <v>17</v>
      </c>
      <c r="E20" s="88" t="s">
        <v>42</v>
      </c>
      <c r="F20" s="88" t="s">
        <v>43</v>
      </c>
      <c r="G20" s="89">
        <v>1197371</v>
      </c>
      <c r="H20" s="89" t="s">
        <v>14</v>
      </c>
      <c r="I20" s="89">
        <v>1</v>
      </c>
      <c r="J20" s="121">
        <v>871.2</v>
      </c>
      <c r="K20" s="121">
        <v>1056.33</v>
      </c>
      <c r="L20" s="121">
        <v>0</v>
      </c>
      <c r="M20" s="121">
        <v>871.2</v>
      </c>
      <c r="N20" s="121">
        <v>1056.33</v>
      </c>
      <c r="O20" s="121">
        <v>0</v>
      </c>
      <c r="P20" s="140">
        <f t="shared" si="0"/>
        <v>3855.06</v>
      </c>
    </row>
    <row r="21" spans="2:16" ht="25.5" customHeight="1">
      <c r="B21" s="113">
        <v>16</v>
      </c>
      <c r="C21" s="89" t="s">
        <v>272</v>
      </c>
      <c r="D21" s="88" t="s">
        <v>17</v>
      </c>
      <c r="E21" s="88" t="s">
        <v>42</v>
      </c>
      <c r="F21" s="88" t="s">
        <v>44</v>
      </c>
      <c r="G21" s="89">
        <v>1197375</v>
      </c>
      <c r="H21" s="89" t="s">
        <v>14</v>
      </c>
      <c r="I21" s="89">
        <v>1</v>
      </c>
      <c r="J21" s="121">
        <v>1328.7</v>
      </c>
      <c r="K21" s="121">
        <v>1448.8</v>
      </c>
      <c r="L21" s="121">
        <v>0</v>
      </c>
      <c r="M21" s="121">
        <v>1328.7</v>
      </c>
      <c r="N21" s="121">
        <v>1448.8</v>
      </c>
      <c r="O21" s="121">
        <v>0</v>
      </c>
      <c r="P21" s="140">
        <f t="shared" si="0"/>
        <v>5555</v>
      </c>
    </row>
    <row r="22" spans="2:16" ht="25.5" customHeight="1">
      <c r="B22" s="113">
        <v>17</v>
      </c>
      <c r="C22" s="89" t="s">
        <v>272</v>
      </c>
      <c r="D22" s="88" t="s">
        <v>17</v>
      </c>
      <c r="E22" s="88" t="s">
        <v>42</v>
      </c>
      <c r="F22" s="88" t="s">
        <v>45</v>
      </c>
      <c r="G22" s="89">
        <v>1197370</v>
      </c>
      <c r="H22" s="89" t="s">
        <v>14</v>
      </c>
      <c r="I22" s="89">
        <v>1</v>
      </c>
      <c r="J22" s="121">
        <f>716.1+10</f>
        <v>726.1</v>
      </c>
      <c r="K22" s="121">
        <f>1016.4+17.5</f>
        <v>1033.9000000000001</v>
      </c>
      <c r="L22" s="121">
        <v>0</v>
      </c>
      <c r="M22" s="121">
        <f>716.1+10</f>
        <v>726.1</v>
      </c>
      <c r="N22" s="121">
        <f>1016.4+17.5</f>
        <v>1033.9000000000001</v>
      </c>
      <c r="O22" s="121">
        <v>0</v>
      </c>
      <c r="P22" s="140">
        <f t="shared" si="0"/>
        <v>3520</v>
      </c>
    </row>
    <row r="23" spans="2:16" ht="25.5" customHeight="1">
      <c r="B23" s="113">
        <v>18</v>
      </c>
      <c r="C23" s="89" t="s">
        <v>272</v>
      </c>
      <c r="D23" s="88" t="s">
        <v>17</v>
      </c>
      <c r="E23" s="88" t="s">
        <v>46</v>
      </c>
      <c r="F23" s="88" t="s">
        <v>47</v>
      </c>
      <c r="G23" s="89">
        <v>190919</v>
      </c>
      <c r="H23" s="89" t="s">
        <v>14</v>
      </c>
      <c r="I23" s="89">
        <v>3</v>
      </c>
      <c r="J23" s="121">
        <v>3077.07</v>
      </c>
      <c r="K23" s="121">
        <v>6154.13</v>
      </c>
      <c r="L23" s="121">
        <v>0</v>
      </c>
      <c r="M23" s="121">
        <v>3077.07</v>
      </c>
      <c r="N23" s="121">
        <v>6154.13</v>
      </c>
      <c r="O23" s="121">
        <v>0</v>
      </c>
      <c r="P23" s="140">
        <f t="shared" si="0"/>
        <v>18462.400000000001</v>
      </c>
    </row>
    <row r="24" spans="2:16" ht="25.5" customHeight="1">
      <c r="B24" s="113">
        <v>19</v>
      </c>
      <c r="C24" s="89" t="s">
        <v>272</v>
      </c>
      <c r="D24" s="88" t="s">
        <v>17</v>
      </c>
      <c r="E24" s="88" t="s">
        <v>48</v>
      </c>
      <c r="F24" s="88" t="s">
        <v>49</v>
      </c>
      <c r="G24" s="89">
        <v>1503879</v>
      </c>
      <c r="H24" s="89" t="s">
        <v>14</v>
      </c>
      <c r="I24" s="89">
        <v>3</v>
      </c>
      <c r="J24" s="121">
        <v>777</v>
      </c>
      <c r="K24" s="121">
        <v>3617.5</v>
      </c>
      <c r="L24" s="121">
        <v>0</v>
      </c>
      <c r="M24" s="121">
        <v>777</v>
      </c>
      <c r="N24" s="121">
        <v>3617.5</v>
      </c>
      <c r="O24" s="121">
        <v>0</v>
      </c>
      <c r="P24" s="140">
        <f>K24+J24+M24+N24</f>
        <v>8789</v>
      </c>
    </row>
    <row r="25" spans="2:16" ht="25.5" customHeight="1">
      <c r="B25" s="113">
        <v>20</v>
      </c>
      <c r="C25" s="89" t="s">
        <v>272</v>
      </c>
      <c r="D25" s="88" t="s">
        <v>17</v>
      </c>
      <c r="E25" s="88" t="s">
        <v>50</v>
      </c>
      <c r="F25" s="88" t="s">
        <v>51</v>
      </c>
      <c r="G25" s="89">
        <v>1194915</v>
      </c>
      <c r="H25" s="89" t="s">
        <v>14</v>
      </c>
      <c r="I25" s="89">
        <v>1</v>
      </c>
      <c r="J25" s="121">
        <v>1333.93</v>
      </c>
      <c r="K25" s="121">
        <v>2667.87</v>
      </c>
      <c r="L25" s="121">
        <v>0</v>
      </c>
      <c r="M25" s="121">
        <v>1333.93</v>
      </c>
      <c r="N25" s="121">
        <v>2667.87</v>
      </c>
      <c r="O25" s="121">
        <v>0</v>
      </c>
      <c r="P25" s="140">
        <f>J25+K25+M25+N25</f>
        <v>8003.6</v>
      </c>
    </row>
    <row r="26" spans="2:16" ht="25.5" customHeight="1">
      <c r="B26" s="113">
        <v>21</v>
      </c>
      <c r="C26" s="89" t="s">
        <v>272</v>
      </c>
      <c r="D26" s="88" t="s">
        <v>17</v>
      </c>
      <c r="E26" s="88" t="s">
        <v>52</v>
      </c>
      <c r="F26" s="88" t="s">
        <v>53</v>
      </c>
      <c r="G26" s="89">
        <v>1194908</v>
      </c>
      <c r="H26" s="89" t="s">
        <v>14</v>
      </c>
      <c r="I26" s="89">
        <v>1</v>
      </c>
      <c r="J26" s="121">
        <f>422.4+200</f>
        <v>622.4</v>
      </c>
      <c r="K26" s="121">
        <f>962.5+200</f>
        <v>1162.5</v>
      </c>
      <c r="L26" s="121">
        <v>0</v>
      </c>
      <c r="M26" s="121">
        <f>422.4+200</f>
        <v>622.4</v>
      </c>
      <c r="N26" s="121">
        <f>962.5+200</f>
        <v>1162.5</v>
      </c>
      <c r="O26" s="121">
        <v>0</v>
      </c>
      <c r="P26" s="140">
        <f>J26+K26+M26+N26</f>
        <v>3569.8</v>
      </c>
    </row>
    <row r="27" spans="2:16" ht="25.5" customHeight="1">
      <c r="B27" s="113">
        <v>22</v>
      </c>
      <c r="C27" s="89" t="s">
        <v>272</v>
      </c>
      <c r="D27" s="88" t="s">
        <v>17</v>
      </c>
      <c r="E27" s="88" t="s">
        <v>54</v>
      </c>
      <c r="F27" s="88" t="s">
        <v>55</v>
      </c>
      <c r="G27" s="89">
        <v>188007</v>
      </c>
      <c r="H27" s="89" t="s">
        <v>14</v>
      </c>
      <c r="I27" s="89">
        <v>7</v>
      </c>
      <c r="J27" s="121">
        <v>4305.5</v>
      </c>
      <c r="K27" s="121">
        <v>14400</v>
      </c>
      <c r="L27" s="121">
        <v>0</v>
      </c>
      <c r="M27" s="121">
        <v>4305.5</v>
      </c>
      <c r="N27" s="121">
        <v>14400</v>
      </c>
      <c r="O27" s="121">
        <v>0</v>
      </c>
      <c r="P27" s="140">
        <f t="shared" ref="P27:P37" si="1">J27+K27+M27+N27</f>
        <v>37411</v>
      </c>
    </row>
    <row r="28" spans="2:16" ht="25.5" customHeight="1">
      <c r="B28" s="113">
        <v>23</v>
      </c>
      <c r="C28" s="89" t="s">
        <v>272</v>
      </c>
      <c r="D28" s="88" t="s">
        <v>17</v>
      </c>
      <c r="E28" s="88" t="s">
        <v>56</v>
      </c>
      <c r="F28" s="88" t="s">
        <v>57</v>
      </c>
      <c r="G28" s="89">
        <v>1194920</v>
      </c>
      <c r="H28" s="89" t="s">
        <v>14</v>
      </c>
      <c r="I28" s="89">
        <v>1</v>
      </c>
      <c r="J28" s="121">
        <v>771.1</v>
      </c>
      <c r="K28" s="121">
        <v>1029.6000000000001</v>
      </c>
      <c r="L28" s="121">
        <v>0</v>
      </c>
      <c r="M28" s="121">
        <v>771.1</v>
      </c>
      <c r="N28" s="121">
        <v>1029.6000000000001</v>
      </c>
      <c r="O28" s="121">
        <v>0</v>
      </c>
      <c r="P28" s="140">
        <f t="shared" si="1"/>
        <v>3601.4000000000005</v>
      </c>
    </row>
    <row r="29" spans="2:16" ht="25.5" customHeight="1">
      <c r="B29" s="113">
        <v>24</v>
      </c>
      <c r="C29" s="89" t="s">
        <v>272</v>
      </c>
      <c r="D29" s="88" t="s">
        <v>17</v>
      </c>
      <c r="E29" s="88" t="s">
        <v>58</v>
      </c>
      <c r="F29" s="88" t="s">
        <v>59</v>
      </c>
      <c r="G29" s="89">
        <v>1194917</v>
      </c>
      <c r="H29" s="89" t="s">
        <v>14</v>
      </c>
      <c r="I29" s="89">
        <v>1</v>
      </c>
      <c r="J29" s="121">
        <f>584.1+13.2</f>
        <v>597.30000000000007</v>
      </c>
      <c r="K29" s="121">
        <f>927.3+22</f>
        <v>949.3</v>
      </c>
      <c r="L29" s="121">
        <v>0</v>
      </c>
      <c r="M29" s="121">
        <f>584.1+13.2</f>
        <v>597.30000000000007</v>
      </c>
      <c r="N29" s="121">
        <f>927.3+22</f>
        <v>949.3</v>
      </c>
      <c r="O29" s="121">
        <v>0</v>
      </c>
      <c r="P29" s="140">
        <f t="shared" si="1"/>
        <v>3093.2</v>
      </c>
    </row>
    <row r="30" spans="2:16" ht="25.5" customHeight="1">
      <c r="B30" s="113">
        <v>25</v>
      </c>
      <c r="C30" s="89" t="s">
        <v>272</v>
      </c>
      <c r="D30" s="88" t="s">
        <v>17</v>
      </c>
      <c r="E30" s="88" t="s">
        <v>60</v>
      </c>
      <c r="F30" s="88" t="s">
        <v>61</v>
      </c>
      <c r="G30" s="89">
        <v>1197626</v>
      </c>
      <c r="H30" s="89" t="s">
        <v>14</v>
      </c>
      <c r="I30" s="89">
        <v>1</v>
      </c>
      <c r="J30" s="121">
        <v>890.5</v>
      </c>
      <c r="K30" s="121">
        <v>3560.1</v>
      </c>
      <c r="L30" s="121">
        <v>0</v>
      </c>
      <c r="M30" s="121">
        <v>890.5</v>
      </c>
      <c r="N30" s="121">
        <v>3560.1</v>
      </c>
      <c r="O30" s="121">
        <v>0</v>
      </c>
      <c r="P30" s="140">
        <f t="shared" si="1"/>
        <v>8901.2000000000007</v>
      </c>
    </row>
    <row r="31" spans="2:16" ht="25.5" customHeight="1">
      <c r="B31" s="113">
        <v>26</v>
      </c>
      <c r="C31" s="89" t="s">
        <v>272</v>
      </c>
      <c r="D31" s="88" t="s">
        <v>17</v>
      </c>
      <c r="E31" s="88" t="s">
        <v>62</v>
      </c>
      <c r="F31" s="88" t="s">
        <v>63</v>
      </c>
      <c r="G31" s="89">
        <v>1197629</v>
      </c>
      <c r="H31" s="89" t="s">
        <v>14</v>
      </c>
      <c r="I31" s="89">
        <v>3</v>
      </c>
      <c r="J31" s="121">
        <v>879</v>
      </c>
      <c r="K31" s="121">
        <f>1882.1+100</f>
        <v>1982.1</v>
      </c>
      <c r="L31" s="121">
        <v>0</v>
      </c>
      <c r="M31" s="121">
        <v>879</v>
      </c>
      <c r="N31" s="121">
        <f>1882.1+100</f>
        <v>1982.1</v>
      </c>
      <c r="O31" s="121">
        <v>0</v>
      </c>
      <c r="P31" s="140">
        <f t="shared" si="1"/>
        <v>5722.2</v>
      </c>
    </row>
    <row r="32" spans="2:16" ht="25.5" customHeight="1">
      <c r="B32" s="113">
        <v>27</v>
      </c>
      <c r="C32" s="89" t="s">
        <v>272</v>
      </c>
      <c r="D32" s="88" t="s">
        <v>17</v>
      </c>
      <c r="E32" s="88" t="s">
        <v>64</v>
      </c>
      <c r="F32" s="88" t="s">
        <v>65</v>
      </c>
      <c r="G32" s="89">
        <v>1423008</v>
      </c>
      <c r="H32" s="89" t="s">
        <v>14</v>
      </c>
      <c r="I32" s="89">
        <v>1</v>
      </c>
      <c r="J32" s="121">
        <f>641.38</f>
        <v>641.38</v>
      </c>
      <c r="K32" s="121">
        <v>875.52</v>
      </c>
      <c r="L32" s="121">
        <v>0</v>
      </c>
      <c r="M32" s="121">
        <f>641.38</f>
        <v>641.38</v>
      </c>
      <c r="N32" s="121">
        <v>875.52</v>
      </c>
      <c r="O32" s="121">
        <v>0</v>
      </c>
      <c r="P32" s="140">
        <f t="shared" si="1"/>
        <v>3033.8</v>
      </c>
    </row>
    <row r="33" spans="2:16" ht="25.5" customHeight="1">
      <c r="B33" s="113">
        <v>28</v>
      </c>
      <c r="C33" s="89" t="s">
        <v>272</v>
      </c>
      <c r="D33" s="88" t="s">
        <v>17</v>
      </c>
      <c r="E33" s="88" t="s">
        <v>66</v>
      </c>
      <c r="F33" s="88" t="s">
        <v>67</v>
      </c>
      <c r="G33" s="89">
        <v>1053580</v>
      </c>
      <c r="H33" s="89" t="s">
        <v>14</v>
      </c>
      <c r="I33" s="89">
        <v>2</v>
      </c>
      <c r="J33" s="121">
        <v>717.47</v>
      </c>
      <c r="K33" s="121">
        <v>2152.4299999999998</v>
      </c>
      <c r="L33" s="121">
        <v>0</v>
      </c>
      <c r="M33" s="121">
        <v>717.47</v>
      </c>
      <c r="N33" s="121">
        <v>2152.4299999999998</v>
      </c>
      <c r="O33" s="121">
        <v>0</v>
      </c>
      <c r="P33" s="140">
        <f t="shared" si="1"/>
        <v>5739.7999999999993</v>
      </c>
    </row>
    <row r="34" spans="2:16" ht="25.5" customHeight="1">
      <c r="B34" s="113">
        <v>29</v>
      </c>
      <c r="C34" s="89" t="s">
        <v>272</v>
      </c>
      <c r="D34" s="88" t="s">
        <v>17</v>
      </c>
      <c r="E34" s="88" t="s">
        <v>68</v>
      </c>
      <c r="F34" s="88" t="s">
        <v>69</v>
      </c>
      <c r="G34" s="89">
        <v>1337499</v>
      </c>
      <c r="H34" s="89" t="s">
        <v>14</v>
      </c>
      <c r="I34" s="89">
        <v>2</v>
      </c>
      <c r="J34" s="121">
        <v>673.2</v>
      </c>
      <c r="K34" s="121">
        <v>1177</v>
      </c>
      <c r="L34" s="121">
        <v>0</v>
      </c>
      <c r="M34" s="121">
        <v>673.2</v>
      </c>
      <c r="N34" s="121">
        <v>1177</v>
      </c>
      <c r="O34" s="121">
        <v>0</v>
      </c>
      <c r="P34" s="140">
        <f t="shared" si="1"/>
        <v>3700.4</v>
      </c>
    </row>
    <row r="35" spans="2:16" ht="25.5" customHeight="1">
      <c r="B35" s="113">
        <v>30</v>
      </c>
      <c r="C35" s="89" t="s">
        <v>272</v>
      </c>
      <c r="D35" s="88" t="s">
        <v>17</v>
      </c>
      <c r="E35" s="88" t="s">
        <v>70</v>
      </c>
      <c r="F35" s="88" t="s">
        <v>71</v>
      </c>
      <c r="G35" s="89">
        <v>1197638</v>
      </c>
      <c r="H35" s="89" t="s">
        <v>14</v>
      </c>
      <c r="I35" s="89">
        <v>1</v>
      </c>
      <c r="J35" s="121">
        <f>530.2+30</f>
        <v>560.20000000000005</v>
      </c>
      <c r="K35" s="121">
        <f>588.5+53.6</f>
        <v>642.1</v>
      </c>
      <c r="L35" s="121">
        <v>0</v>
      </c>
      <c r="M35" s="121">
        <f>530.2+30</f>
        <v>560.20000000000005</v>
      </c>
      <c r="N35" s="121">
        <f>588.5+53.6</f>
        <v>642.1</v>
      </c>
      <c r="O35" s="121">
        <v>0</v>
      </c>
      <c r="P35" s="140">
        <f t="shared" si="1"/>
        <v>2404.6000000000004</v>
      </c>
    </row>
    <row r="36" spans="2:16" ht="25.5" customHeight="1">
      <c r="B36" s="113">
        <v>31</v>
      </c>
      <c r="C36" s="89" t="s">
        <v>272</v>
      </c>
      <c r="D36" s="88" t="s">
        <v>17</v>
      </c>
      <c r="E36" s="88" t="s">
        <v>72</v>
      </c>
      <c r="F36" s="88" t="s">
        <v>73</v>
      </c>
      <c r="G36" s="89">
        <v>1197637</v>
      </c>
      <c r="H36" s="89" t="s">
        <v>14</v>
      </c>
      <c r="I36" s="89">
        <v>2</v>
      </c>
      <c r="J36" s="121">
        <v>1762.93</v>
      </c>
      <c r="K36" s="121">
        <v>3525.87</v>
      </c>
      <c r="L36" s="121">
        <v>0</v>
      </c>
      <c r="M36" s="121">
        <v>1762.93</v>
      </c>
      <c r="N36" s="121">
        <v>3525.87</v>
      </c>
      <c r="O36" s="121">
        <v>0</v>
      </c>
      <c r="P36" s="140">
        <f t="shared" si="1"/>
        <v>10577.6</v>
      </c>
    </row>
    <row r="37" spans="2:16" ht="25.5" customHeight="1">
      <c r="B37" s="113">
        <v>32</v>
      </c>
      <c r="C37" s="89" t="s">
        <v>272</v>
      </c>
      <c r="D37" s="88" t="s">
        <v>17</v>
      </c>
      <c r="E37" s="88" t="s">
        <v>74</v>
      </c>
      <c r="F37" s="88" t="s">
        <v>75</v>
      </c>
      <c r="G37" s="89">
        <v>1197368</v>
      </c>
      <c r="H37" s="89" t="s">
        <v>14</v>
      </c>
      <c r="I37" s="89">
        <v>1</v>
      </c>
      <c r="J37" s="121">
        <v>1295.7</v>
      </c>
      <c r="K37" s="121">
        <v>1925.1</v>
      </c>
      <c r="L37" s="121">
        <v>0</v>
      </c>
      <c r="M37" s="121">
        <v>1295.7</v>
      </c>
      <c r="N37" s="121">
        <v>1925.1</v>
      </c>
      <c r="O37" s="121">
        <v>0</v>
      </c>
      <c r="P37" s="140">
        <f t="shared" si="1"/>
        <v>6441.6</v>
      </c>
    </row>
    <row r="38" spans="2:16" ht="25.5" customHeight="1">
      <c r="B38" s="113">
        <v>33</v>
      </c>
      <c r="C38" s="89" t="s">
        <v>272</v>
      </c>
      <c r="D38" s="88" t="s">
        <v>17</v>
      </c>
      <c r="E38" s="88" t="s">
        <v>76</v>
      </c>
      <c r="F38" s="88" t="s">
        <v>77</v>
      </c>
      <c r="G38" s="89">
        <v>1197367</v>
      </c>
      <c r="H38" s="89" t="s">
        <v>14</v>
      </c>
      <c r="I38" s="89">
        <v>1</v>
      </c>
      <c r="J38" s="121">
        <f>537.9-41</f>
        <v>496.9</v>
      </c>
      <c r="K38" s="121">
        <f>744.7-80</f>
        <v>664.7</v>
      </c>
      <c r="L38" s="121">
        <v>0</v>
      </c>
      <c r="M38" s="121">
        <f>537.9-41</f>
        <v>496.9</v>
      </c>
      <c r="N38" s="121">
        <f>744.7-80</f>
        <v>664.7</v>
      </c>
      <c r="O38" s="121">
        <v>0</v>
      </c>
      <c r="P38" s="140">
        <f>K38+J38+M38+N38</f>
        <v>2323.1999999999998</v>
      </c>
    </row>
    <row r="39" spans="2:16" ht="25.5" customHeight="1">
      <c r="B39" s="113">
        <v>34</v>
      </c>
      <c r="C39" s="89" t="s">
        <v>272</v>
      </c>
      <c r="D39" s="88" t="s">
        <v>17</v>
      </c>
      <c r="E39" s="88" t="s">
        <v>78</v>
      </c>
      <c r="F39" s="88" t="s">
        <v>79</v>
      </c>
      <c r="G39" s="89">
        <v>1194912</v>
      </c>
      <c r="H39" s="89" t="s">
        <v>14</v>
      </c>
      <c r="I39" s="89">
        <v>3</v>
      </c>
      <c r="J39" s="121">
        <v>2083.0300000000002</v>
      </c>
      <c r="K39" s="121">
        <v>4166.07</v>
      </c>
      <c r="L39" s="121">
        <v>0</v>
      </c>
      <c r="M39" s="121">
        <v>2083.0300000000002</v>
      </c>
      <c r="N39" s="121">
        <v>4166.07</v>
      </c>
      <c r="O39" s="121">
        <v>0</v>
      </c>
      <c r="P39" s="140">
        <f>J39+K39+M39+N39</f>
        <v>12498.2</v>
      </c>
    </row>
    <row r="40" spans="2:16" ht="25.5" customHeight="1">
      <c r="B40" s="113">
        <v>35</v>
      </c>
      <c r="C40" s="89" t="s">
        <v>272</v>
      </c>
      <c r="D40" s="88" t="s">
        <v>17</v>
      </c>
      <c r="E40" s="88" t="s">
        <v>80</v>
      </c>
      <c r="F40" s="88" t="s">
        <v>81</v>
      </c>
      <c r="G40" s="89">
        <v>1194910</v>
      </c>
      <c r="H40" s="89" t="s">
        <v>14</v>
      </c>
      <c r="I40" s="89">
        <v>5</v>
      </c>
      <c r="J40" s="121">
        <v>572.73</v>
      </c>
      <c r="K40" s="121">
        <v>1145.47</v>
      </c>
      <c r="L40" s="121">
        <v>0</v>
      </c>
      <c r="M40" s="121">
        <v>572.73</v>
      </c>
      <c r="N40" s="121">
        <v>1145.47</v>
      </c>
      <c r="O40" s="121">
        <v>0</v>
      </c>
      <c r="P40" s="140">
        <f>J40+K40+M40+N40</f>
        <v>3436.4000000000005</v>
      </c>
    </row>
    <row r="41" spans="2:16" ht="25.5" customHeight="1">
      <c r="B41" s="113">
        <v>36</v>
      </c>
      <c r="C41" s="89" t="s">
        <v>272</v>
      </c>
      <c r="D41" s="88" t="s">
        <v>17</v>
      </c>
      <c r="E41" s="88" t="s">
        <v>82</v>
      </c>
      <c r="F41" s="88" t="s">
        <v>83</v>
      </c>
      <c r="G41" s="89">
        <v>1194905</v>
      </c>
      <c r="H41" s="89" t="s">
        <v>14</v>
      </c>
      <c r="I41" s="89">
        <v>6</v>
      </c>
      <c r="J41" s="121">
        <v>1198.4000000000001</v>
      </c>
      <c r="K41" s="121">
        <v>4330.2</v>
      </c>
      <c r="L41" s="121">
        <v>0</v>
      </c>
      <c r="M41" s="121">
        <v>1198.4000000000001</v>
      </c>
      <c r="N41" s="121">
        <v>4330.2</v>
      </c>
      <c r="O41" s="121">
        <v>0</v>
      </c>
      <c r="P41" s="140">
        <f>K41+J41+M41+N41</f>
        <v>11057.2</v>
      </c>
    </row>
    <row r="42" spans="2:16" ht="25.5" customHeight="1">
      <c r="B42" s="113">
        <v>37</v>
      </c>
      <c r="C42" s="89" t="s">
        <v>272</v>
      </c>
      <c r="D42" s="90" t="s">
        <v>17</v>
      </c>
      <c r="E42" s="90" t="s">
        <v>84</v>
      </c>
      <c r="F42" s="90" t="s">
        <v>85</v>
      </c>
      <c r="G42" s="101">
        <v>1194914</v>
      </c>
      <c r="H42" s="101" t="s">
        <v>14</v>
      </c>
      <c r="I42" s="101">
        <v>1</v>
      </c>
      <c r="J42" s="122">
        <v>762.8</v>
      </c>
      <c r="K42" s="122">
        <v>1042.3</v>
      </c>
      <c r="L42" s="121">
        <v>0</v>
      </c>
      <c r="M42" s="122">
        <v>762.8</v>
      </c>
      <c r="N42" s="122">
        <v>1042.3</v>
      </c>
      <c r="O42" s="121">
        <v>0</v>
      </c>
      <c r="P42" s="141">
        <f>K42+J42+M42+N42</f>
        <v>3610.2</v>
      </c>
    </row>
    <row r="43" spans="2:16" ht="25.5" customHeight="1">
      <c r="B43" s="113">
        <v>38</v>
      </c>
      <c r="C43" s="89" t="s">
        <v>272</v>
      </c>
      <c r="D43" s="90" t="s">
        <v>17</v>
      </c>
      <c r="E43" s="90" t="s">
        <v>86</v>
      </c>
      <c r="F43" s="90" t="s">
        <v>87</v>
      </c>
      <c r="G43" s="101">
        <v>1197635</v>
      </c>
      <c r="H43" s="101" t="s">
        <v>14</v>
      </c>
      <c r="I43" s="101">
        <v>2</v>
      </c>
      <c r="J43" s="122">
        <v>976.9</v>
      </c>
      <c r="K43" s="121">
        <v>1542.1</v>
      </c>
      <c r="L43" s="121">
        <v>0</v>
      </c>
      <c r="M43" s="122">
        <v>976.9</v>
      </c>
      <c r="N43" s="121">
        <v>1542.1</v>
      </c>
      <c r="O43" s="121">
        <v>0</v>
      </c>
      <c r="P43" s="140">
        <f>J43+K43+M43+N43</f>
        <v>5038</v>
      </c>
    </row>
    <row r="44" spans="2:16" ht="25.5" customHeight="1">
      <c r="B44" s="113">
        <v>39</v>
      </c>
      <c r="C44" s="89" t="s">
        <v>272</v>
      </c>
      <c r="D44" s="88" t="s">
        <v>17</v>
      </c>
      <c r="E44" s="88" t="s">
        <v>88</v>
      </c>
      <c r="F44" s="88" t="s">
        <v>89</v>
      </c>
      <c r="G44" s="89">
        <v>1178430</v>
      </c>
      <c r="H44" s="89" t="s">
        <v>14</v>
      </c>
      <c r="I44" s="89">
        <v>2</v>
      </c>
      <c r="J44" s="121">
        <v>828.67</v>
      </c>
      <c r="K44" s="121">
        <v>1657.33</v>
      </c>
      <c r="L44" s="121">
        <v>0</v>
      </c>
      <c r="M44" s="121">
        <v>828.67</v>
      </c>
      <c r="N44" s="121">
        <v>1657.33</v>
      </c>
      <c r="O44" s="121">
        <v>0</v>
      </c>
      <c r="P44" s="140">
        <f>K44+J44+M44+N44</f>
        <v>4972</v>
      </c>
    </row>
    <row r="45" spans="2:16" ht="25.5" customHeight="1">
      <c r="B45" s="113">
        <v>40</v>
      </c>
      <c r="C45" s="89" t="s">
        <v>272</v>
      </c>
      <c r="D45" s="88" t="s">
        <v>17</v>
      </c>
      <c r="E45" s="88" t="s">
        <v>90</v>
      </c>
      <c r="F45" s="88" t="s">
        <v>91</v>
      </c>
      <c r="G45" s="89">
        <v>1035919</v>
      </c>
      <c r="H45" s="89" t="s">
        <v>14</v>
      </c>
      <c r="I45" s="89">
        <v>1</v>
      </c>
      <c r="J45" s="121">
        <v>880.2</v>
      </c>
      <c r="K45" s="121">
        <v>2360.4</v>
      </c>
      <c r="L45" s="121">
        <v>0</v>
      </c>
      <c r="M45" s="121">
        <v>880.2</v>
      </c>
      <c r="N45" s="121">
        <v>2360.4</v>
      </c>
      <c r="O45" s="121">
        <v>0</v>
      </c>
      <c r="P45" s="140">
        <f>K45+J45+M45+N45</f>
        <v>6481.2000000000007</v>
      </c>
    </row>
    <row r="46" spans="2:16" ht="25.5" customHeight="1">
      <c r="B46" s="113">
        <v>41</v>
      </c>
      <c r="C46" s="89" t="s">
        <v>272</v>
      </c>
      <c r="D46" s="88" t="s">
        <v>17</v>
      </c>
      <c r="E46" s="88" t="s">
        <v>92</v>
      </c>
      <c r="F46" s="88" t="s">
        <v>93</v>
      </c>
      <c r="G46" s="89">
        <v>1197634</v>
      </c>
      <c r="H46" s="89" t="s">
        <v>14</v>
      </c>
      <c r="I46" s="89">
        <v>1</v>
      </c>
      <c r="J46" s="121">
        <v>583.79999999999995</v>
      </c>
      <c r="K46" s="121">
        <v>1049.7</v>
      </c>
      <c r="L46" s="121">
        <v>0</v>
      </c>
      <c r="M46" s="121">
        <v>583.79999999999995</v>
      </c>
      <c r="N46" s="121">
        <v>1049.7</v>
      </c>
      <c r="O46" s="121">
        <v>0</v>
      </c>
      <c r="P46" s="140">
        <f>J46+K46+M46+N46</f>
        <v>3267</v>
      </c>
    </row>
    <row r="47" spans="2:16" ht="25.5" customHeight="1">
      <c r="B47" s="113">
        <v>42</v>
      </c>
      <c r="C47" s="89" t="s">
        <v>272</v>
      </c>
      <c r="D47" s="88" t="s">
        <v>17</v>
      </c>
      <c r="E47" s="88" t="s">
        <v>94</v>
      </c>
      <c r="F47" s="88" t="s">
        <v>95</v>
      </c>
      <c r="G47" s="89">
        <v>1197363</v>
      </c>
      <c r="H47" s="89" t="s">
        <v>14</v>
      </c>
      <c r="I47" s="89">
        <v>1</v>
      </c>
      <c r="J47" s="121">
        <v>503.80000000000007</v>
      </c>
      <c r="K47" s="121">
        <v>914.1</v>
      </c>
      <c r="L47" s="121">
        <v>0</v>
      </c>
      <c r="M47" s="121">
        <v>503.80000000000007</v>
      </c>
      <c r="N47" s="121">
        <v>914.1</v>
      </c>
      <c r="O47" s="121">
        <v>0</v>
      </c>
      <c r="P47" s="140">
        <f>J47+K47+M47+N47</f>
        <v>2835.8</v>
      </c>
    </row>
    <row r="48" spans="2:16" ht="25.5" customHeight="1">
      <c r="B48" s="113">
        <v>43</v>
      </c>
      <c r="C48" s="89" t="s">
        <v>272</v>
      </c>
      <c r="D48" s="88" t="s">
        <v>17</v>
      </c>
      <c r="E48" s="88" t="s">
        <v>96</v>
      </c>
      <c r="F48" s="88" t="s">
        <v>97</v>
      </c>
      <c r="G48" s="89">
        <v>1194907</v>
      </c>
      <c r="H48" s="89" t="s">
        <v>14</v>
      </c>
      <c r="I48" s="89">
        <v>1</v>
      </c>
      <c r="J48" s="121">
        <f>2160.4-13</f>
        <v>2147.4</v>
      </c>
      <c r="K48" s="121">
        <f>9336.8-29.9</f>
        <v>9306.9</v>
      </c>
      <c r="L48" s="121">
        <v>0</v>
      </c>
      <c r="M48" s="121">
        <f>2160.4-13</f>
        <v>2147.4</v>
      </c>
      <c r="N48" s="121">
        <f>9336.8-29.9</f>
        <v>9306.9</v>
      </c>
      <c r="O48" s="121">
        <v>0</v>
      </c>
      <c r="P48" s="140">
        <f>K48+J48+M48+N48</f>
        <v>22908.6</v>
      </c>
    </row>
    <row r="49" spans="2:16" ht="25.5" customHeight="1">
      <c r="B49" s="113">
        <v>44</v>
      </c>
      <c r="C49" s="89" t="s">
        <v>272</v>
      </c>
      <c r="D49" s="88" t="s">
        <v>17</v>
      </c>
      <c r="E49" s="88" t="s">
        <v>98</v>
      </c>
      <c r="F49" s="88" t="s">
        <v>99</v>
      </c>
      <c r="G49" s="89">
        <v>1194909</v>
      </c>
      <c r="H49" s="89" t="s">
        <v>14</v>
      </c>
      <c r="I49" s="89">
        <v>1</v>
      </c>
      <c r="J49" s="121">
        <v>1140.33</v>
      </c>
      <c r="K49" s="121">
        <v>2280.67</v>
      </c>
      <c r="L49" s="121">
        <v>0</v>
      </c>
      <c r="M49" s="121">
        <v>1140.33</v>
      </c>
      <c r="N49" s="121">
        <v>2280.67</v>
      </c>
      <c r="O49" s="121">
        <v>0</v>
      </c>
      <c r="P49" s="140">
        <f>K49+J49+M49+N49</f>
        <v>6842</v>
      </c>
    </row>
    <row r="50" spans="2:16" ht="25.5" customHeight="1">
      <c r="B50" s="113">
        <v>45</v>
      </c>
      <c r="C50" s="89" t="s">
        <v>272</v>
      </c>
      <c r="D50" s="88" t="s">
        <v>17</v>
      </c>
      <c r="E50" s="88" t="s">
        <v>100</v>
      </c>
      <c r="F50" s="88" t="s">
        <v>101</v>
      </c>
      <c r="G50" s="89">
        <v>1197633</v>
      </c>
      <c r="H50" s="89" t="s">
        <v>14</v>
      </c>
      <c r="I50" s="89">
        <v>1</v>
      </c>
      <c r="J50" s="121">
        <v>1410</v>
      </c>
      <c r="K50" s="121">
        <v>5984.2</v>
      </c>
      <c r="L50" s="121">
        <v>0</v>
      </c>
      <c r="M50" s="121">
        <v>1410</v>
      </c>
      <c r="N50" s="121">
        <v>5984.2</v>
      </c>
      <c r="O50" s="121">
        <v>0</v>
      </c>
      <c r="P50" s="140">
        <f>K50+J50+M50+N50</f>
        <v>14788.400000000001</v>
      </c>
    </row>
    <row r="51" spans="2:16" ht="25.5" customHeight="1">
      <c r="B51" s="113">
        <v>46</v>
      </c>
      <c r="C51" s="89" t="s">
        <v>272</v>
      </c>
      <c r="D51" s="88" t="s">
        <v>17</v>
      </c>
      <c r="E51" s="88" t="s">
        <v>102</v>
      </c>
      <c r="F51" s="88" t="s">
        <v>103</v>
      </c>
      <c r="G51" s="89">
        <v>1032059</v>
      </c>
      <c r="H51" s="89" t="s">
        <v>14</v>
      </c>
      <c r="I51" s="89">
        <v>1</v>
      </c>
      <c r="J51" s="121">
        <v>1093.9000000000001</v>
      </c>
      <c r="K51" s="121">
        <v>3074</v>
      </c>
      <c r="L51" s="121">
        <v>0</v>
      </c>
      <c r="M51" s="121">
        <v>1093.9000000000001</v>
      </c>
      <c r="N51" s="121">
        <v>3074</v>
      </c>
      <c r="O51" s="121">
        <v>0</v>
      </c>
      <c r="P51" s="140">
        <f>K51+J51+M51+N51</f>
        <v>8335.7999999999993</v>
      </c>
    </row>
    <row r="52" spans="2:16" ht="25.5" customHeight="1">
      <c r="B52" s="113">
        <v>47</v>
      </c>
      <c r="C52" s="89" t="s">
        <v>272</v>
      </c>
      <c r="D52" s="88" t="s">
        <v>17</v>
      </c>
      <c r="E52" s="88" t="s">
        <v>104</v>
      </c>
      <c r="F52" s="88" t="s">
        <v>105</v>
      </c>
      <c r="G52" s="89">
        <v>1030975</v>
      </c>
      <c r="H52" s="89" t="s">
        <v>14</v>
      </c>
      <c r="I52" s="89">
        <v>2</v>
      </c>
      <c r="J52" s="121">
        <v>1644.2</v>
      </c>
      <c r="K52" s="121">
        <v>3940.5</v>
      </c>
      <c r="L52" s="121">
        <v>0</v>
      </c>
      <c r="M52" s="121">
        <v>1644.2</v>
      </c>
      <c r="N52" s="121">
        <v>3940.5</v>
      </c>
      <c r="O52" s="121">
        <v>0</v>
      </c>
      <c r="P52" s="140">
        <f>J52+K52+M52+N52</f>
        <v>11169.4</v>
      </c>
    </row>
    <row r="53" spans="2:16" ht="25.5" customHeight="1">
      <c r="B53" s="113">
        <v>48</v>
      </c>
      <c r="C53" s="89" t="s">
        <v>272</v>
      </c>
      <c r="D53" s="88" t="s">
        <v>17</v>
      </c>
      <c r="E53" s="88" t="s">
        <v>106</v>
      </c>
      <c r="F53" s="88" t="s">
        <v>107</v>
      </c>
      <c r="G53" s="89">
        <v>1197372</v>
      </c>
      <c r="H53" s="89" t="s">
        <v>14</v>
      </c>
      <c r="I53" s="89">
        <v>1</v>
      </c>
      <c r="J53" s="121">
        <v>2363.9</v>
      </c>
      <c r="K53" s="121">
        <v>4727.8</v>
      </c>
      <c r="L53" s="121">
        <v>0</v>
      </c>
      <c r="M53" s="121">
        <v>2363.9</v>
      </c>
      <c r="N53" s="121">
        <v>4727.8</v>
      </c>
      <c r="O53" s="121">
        <v>0</v>
      </c>
      <c r="P53" s="140">
        <f t="shared" ref="P53:P64" si="2">K53+J53+M53+N53</f>
        <v>14183.400000000001</v>
      </c>
    </row>
    <row r="54" spans="2:16" ht="25.5" customHeight="1">
      <c r="B54" s="113">
        <v>49</v>
      </c>
      <c r="C54" s="89" t="s">
        <v>272</v>
      </c>
      <c r="D54" s="88" t="s">
        <v>17</v>
      </c>
      <c r="E54" s="88" t="s">
        <v>108</v>
      </c>
      <c r="F54" s="88" t="s">
        <v>109</v>
      </c>
      <c r="G54" s="89">
        <v>1035956</v>
      </c>
      <c r="H54" s="89" t="s">
        <v>14</v>
      </c>
      <c r="I54" s="89">
        <v>1</v>
      </c>
      <c r="J54" s="121">
        <v>551.4</v>
      </c>
      <c r="K54" s="121">
        <v>526.6</v>
      </c>
      <c r="L54" s="121">
        <v>0</v>
      </c>
      <c r="M54" s="121">
        <v>551.4</v>
      </c>
      <c r="N54" s="121">
        <v>526.6</v>
      </c>
      <c r="O54" s="121">
        <v>0</v>
      </c>
      <c r="P54" s="140">
        <f t="shared" si="2"/>
        <v>2156</v>
      </c>
    </row>
    <row r="55" spans="2:16" ht="25.5" customHeight="1">
      <c r="B55" s="113">
        <v>50</v>
      </c>
      <c r="C55" s="89" t="s">
        <v>272</v>
      </c>
      <c r="D55" s="88" t="s">
        <v>17</v>
      </c>
      <c r="E55" s="88" t="s">
        <v>110</v>
      </c>
      <c r="F55" s="88" t="s">
        <v>111</v>
      </c>
      <c r="G55" s="89">
        <v>1033912</v>
      </c>
      <c r="H55" s="89" t="s">
        <v>14</v>
      </c>
      <c r="I55" s="89">
        <v>1</v>
      </c>
      <c r="J55" s="121">
        <v>367.9</v>
      </c>
      <c r="K55" s="121">
        <v>423</v>
      </c>
      <c r="L55" s="121">
        <v>0</v>
      </c>
      <c r="M55" s="121">
        <v>367.9</v>
      </c>
      <c r="N55" s="121">
        <v>423</v>
      </c>
      <c r="O55" s="121">
        <v>0</v>
      </c>
      <c r="P55" s="140">
        <f t="shared" si="2"/>
        <v>1581.8</v>
      </c>
    </row>
    <row r="56" spans="2:16" ht="25.5" customHeight="1">
      <c r="B56" s="113">
        <v>51</v>
      </c>
      <c r="C56" s="89" t="s">
        <v>272</v>
      </c>
      <c r="D56" s="88" t="s">
        <v>17</v>
      </c>
      <c r="E56" s="88" t="s">
        <v>112</v>
      </c>
      <c r="F56" s="88" t="s">
        <v>113</v>
      </c>
      <c r="G56" s="89">
        <v>1197630</v>
      </c>
      <c r="H56" s="89" t="s">
        <v>14</v>
      </c>
      <c r="I56" s="89">
        <v>1</v>
      </c>
      <c r="J56" s="121">
        <f>1284.8-100.5</f>
        <v>1184.3</v>
      </c>
      <c r="K56" s="121">
        <f>2393.6-136</f>
        <v>2257.6</v>
      </c>
      <c r="L56" s="121">
        <v>0</v>
      </c>
      <c r="M56" s="121">
        <f>1284.8-100.5</f>
        <v>1184.3</v>
      </c>
      <c r="N56" s="121">
        <f>2393.6-136</f>
        <v>2257.6</v>
      </c>
      <c r="O56" s="121">
        <v>0</v>
      </c>
      <c r="P56" s="140">
        <f t="shared" si="2"/>
        <v>6883.7999999999993</v>
      </c>
    </row>
    <row r="57" spans="2:16" ht="25.5" customHeight="1">
      <c r="B57" s="113">
        <v>52</v>
      </c>
      <c r="C57" s="89" t="s">
        <v>272</v>
      </c>
      <c r="D57" s="88" t="s">
        <v>17</v>
      </c>
      <c r="E57" s="88" t="s">
        <v>114</v>
      </c>
      <c r="F57" s="88" t="s">
        <v>115</v>
      </c>
      <c r="G57" s="89">
        <v>1197639</v>
      </c>
      <c r="H57" s="89" t="s">
        <v>14</v>
      </c>
      <c r="I57" s="89">
        <v>1</v>
      </c>
      <c r="J57" s="121">
        <v>961.4</v>
      </c>
      <c r="K57" s="121">
        <v>1922.8</v>
      </c>
      <c r="L57" s="121">
        <v>0</v>
      </c>
      <c r="M57" s="121">
        <v>961.4</v>
      </c>
      <c r="N57" s="121">
        <v>1922.8</v>
      </c>
      <c r="O57" s="121">
        <v>0</v>
      </c>
      <c r="P57" s="140">
        <f t="shared" si="2"/>
        <v>5768.4</v>
      </c>
    </row>
    <row r="58" spans="2:16" ht="25.5" customHeight="1">
      <c r="B58" s="113">
        <v>53</v>
      </c>
      <c r="C58" s="89" t="s">
        <v>272</v>
      </c>
      <c r="D58" s="88" t="s">
        <v>17</v>
      </c>
      <c r="E58" s="88" t="s">
        <v>116</v>
      </c>
      <c r="F58" s="88" t="s">
        <v>117</v>
      </c>
      <c r="G58" s="89">
        <v>1359986</v>
      </c>
      <c r="H58" s="89" t="s">
        <v>14</v>
      </c>
      <c r="I58" s="89">
        <v>4</v>
      </c>
      <c r="J58" s="121">
        <v>3016.2</v>
      </c>
      <c r="K58" s="121">
        <v>14080</v>
      </c>
      <c r="L58" s="121">
        <v>0</v>
      </c>
      <c r="M58" s="121">
        <v>3016.2</v>
      </c>
      <c r="N58" s="121">
        <v>14080</v>
      </c>
      <c r="O58" s="121">
        <v>0</v>
      </c>
      <c r="P58" s="140">
        <f t="shared" si="2"/>
        <v>34192.400000000001</v>
      </c>
    </row>
    <row r="59" spans="2:16" ht="25.5" customHeight="1">
      <c r="B59" s="113">
        <v>54</v>
      </c>
      <c r="C59" s="89" t="s">
        <v>272</v>
      </c>
      <c r="D59" s="88" t="s">
        <v>17</v>
      </c>
      <c r="E59" s="88" t="s">
        <v>118</v>
      </c>
      <c r="F59" s="88" t="s">
        <v>119</v>
      </c>
      <c r="G59" s="89">
        <v>1194904</v>
      </c>
      <c r="H59" s="89" t="s">
        <v>14</v>
      </c>
      <c r="I59" s="89">
        <v>2</v>
      </c>
      <c r="J59" s="121">
        <f>930.6-56.8</f>
        <v>873.80000000000007</v>
      </c>
      <c r="K59" s="121">
        <f>1658.8-150</f>
        <v>1508.8</v>
      </c>
      <c r="L59" s="121">
        <v>0</v>
      </c>
      <c r="M59" s="121">
        <f>930.6-56.8</f>
        <v>873.80000000000007</v>
      </c>
      <c r="N59" s="121">
        <f>1658.8-150</f>
        <v>1508.8</v>
      </c>
      <c r="O59" s="121">
        <v>0</v>
      </c>
      <c r="P59" s="140">
        <f t="shared" si="2"/>
        <v>4765.2</v>
      </c>
    </row>
    <row r="60" spans="2:16" ht="25.5" customHeight="1">
      <c r="B60" s="113">
        <v>55</v>
      </c>
      <c r="C60" s="89" t="s">
        <v>272</v>
      </c>
      <c r="D60" s="88" t="s">
        <v>17</v>
      </c>
      <c r="E60" s="88" t="s">
        <v>120</v>
      </c>
      <c r="F60" s="88" t="s">
        <v>121</v>
      </c>
      <c r="G60" s="89">
        <v>1194911</v>
      </c>
      <c r="H60" s="89" t="s">
        <v>14</v>
      </c>
      <c r="I60" s="89">
        <v>1</v>
      </c>
      <c r="J60" s="121">
        <v>1516.2</v>
      </c>
      <c r="K60" s="121">
        <v>7051.7</v>
      </c>
      <c r="L60" s="121">
        <v>0</v>
      </c>
      <c r="M60" s="121">
        <v>1516.2</v>
      </c>
      <c r="N60" s="121">
        <v>7051.7</v>
      </c>
      <c r="O60" s="121">
        <v>0</v>
      </c>
      <c r="P60" s="140">
        <f t="shared" si="2"/>
        <v>17135.8</v>
      </c>
    </row>
    <row r="61" spans="2:16" ht="25.5" customHeight="1">
      <c r="B61" s="113">
        <v>56</v>
      </c>
      <c r="C61" s="89" t="s">
        <v>272</v>
      </c>
      <c r="D61" s="88" t="s">
        <v>17</v>
      </c>
      <c r="E61" s="88" t="s">
        <v>122</v>
      </c>
      <c r="F61" s="88" t="s">
        <v>123</v>
      </c>
      <c r="G61" s="89">
        <v>1197631</v>
      </c>
      <c r="H61" s="89" t="s">
        <v>14</v>
      </c>
      <c r="I61" s="89">
        <v>1</v>
      </c>
      <c r="J61" s="121">
        <v>578.24</v>
      </c>
      <c r="K61" s="121">
        <v>1156.46</v>
      </c>
      <c r="L61" s="121">
        <v>0</v>
      </c>
      <c r="M61" s="121">
        <v>578.24</v>
      </c>
      <c r="N61" s="121">
        <v>1156.46</v>
      </c>
      <c r="O61" s="121">
        <v>0</v>
      </c>
      <c r="P61" s="140">
        <f t="shared" si="2"/>
        <v>3469.4</v>
      </c>
    </row>
    <row r="62" spans="2:16" ht="25.5" customHeight="1">
      <c r="B62" s="113">
        <v>57</v>
      </c>
      <c r="C62" s="89" t="s">
        <v>272</v>
      </c>
      <c r="D62" s="88" t="s">
        <v>17</v>
      </c>
      <c r="E62" s="88" t="s">
        <v>124</v>
      </c>
      <c r="F62" s="88" t="s">
        <v>125</v>
      </c>
      <c r="G62" s="89">
        <v>1197640</v>
      </c>
      <c r="H62" s="89" t="s">
        <v>14</v>
      </c>
      <c r="I62" s="89">
        <v>2</v>
      </c>
      <c r="J62" s="121">
        <v>871.6</v>
      </c>
      <c r="K62" s="121">
        <v>1069.9000000000001</v>
      </c>
      <c r="L62" s="121">
        <v>0</v>
      </c>
      <c r="M62" s="121">
        <v>871.6</v>
      </c>
      <c r="N62" s="121">
        <v>1069.9000000000001</v>
      </c>
      <c r="O62" s="121">
        <v>0</v>
      </c>
      <c r="P62" s="140">
        <f t="shared" si="2"/>
        <v>3883</v>
      </c>
    </row>
    <row r="63" spans="2:16" ht="25.5" customHeight="1">
      <c r="B63" s="113">
        <v>58</v>
      </c>
      <c r="C63" s="89" t="s">
        <v>272</v>
      </c>
      <c r="D63" s="88" t="s">
        <v>17</v>
      </c>
      <c r="E63" s="88" t="s">
        <v>126</v>
      </c>
      <c r="F63" s="88" t="s">
        <v>127</v>
      </c>
      <c r="G63" s="89">
        <v>185465</v>
      </c>
      <c r="H63" s="89" t="s">
        <v>14</v>
      </c>
      <c r="I63" s="89">
        <v>2</v>
      </c>
      <c r="J63" s="121">
        <v>615.63</v>
      </c>
      <c r="K63" s="121">
        <v>1231.27</v>
      </c>
      <c r="L63" s="121">
        <v>0</v>
      </c>
      <c r="M63" s="121">
        <v>615.63</v>
      </c>
      <c r="N63" s="121">
        <v>1231.27</v>
      </c>
      <c r="O63" s="121">
        <v>0</v>
      </c>
      <c r="P63" s="140">
        <f t="shared" si="2"/>
        <v>3693.8</v>
      </c>
    </row>
    <row r="64" spans="2:16" ht="25.5" customHeight="1">
      <c r="B64" s="113">
        <v>59</v>
      </c>
      <c r="C64" s="89" t="s">
        <v>272</v>
      </c>
      <c r="D64" s="88" t="s">
        <v>17</v>
      </c>
      <c r="E64" s="88" t="s">
        <v>42</v>
      </c>
      <c r="F64" s="88" t="s">
        <v>128</v>
      </c>
      <c r="G64" s="89">
        <v>1197373</v>
      </c>
      <c r="H64" s="89" t="s">
        <v>14</v>
      </c>
      <c r="I64" s="89">
        <v>2</v>
      </c>
      <c r="J64" s="121">
        <v>508.5</v>
      </c>
      <c r="K64" s="121">
        <v>681.7</v>
      </c>
      <c r="L64" s="121">
        <v>0</v>
      </c>
      <c r="M64" s="121">
        <v>508.5</v>
      </c>
      <c r="N64" s="121">
        <v>681.7</v>
      </c>
      <c r="O64" s="121">
        <v>0</v>
      </c>
      <c r="P64" s="140">
        <f t="shared" si="2"/>
        <v>2380.4</v>
      </c>
    </row>
    <row r="65" spans="2:17" ht="25.5" customHeight="1">
      <c r="B65" s="113">
        <v>60</v>
      </c>
      <c r="C65" s="89" t="s">
        <v>272</v>
      </c>
      <c r="D65" s="88" t="s">
        <v>17</v>
      </c>
      <c r="E65" s="88" t="s">
        <v>129</v>
      </c>
      <c r="F65" s="88" t="s">
        <v>130</v>
      </c>
      <c r="G65" s="89">
        <v>285838</v>
      </c>
      <c r="H65" s="89" t="s">
        <v>14</v>
      </c>
      <c r="I65" s="89">
        <v>6</v>
      </c>
      <c r="J65" s="121">
        <v>2225.6</v>
      </c>
      <c r="K65" s="121">
        <v>9842.5</v>
      </c>
      <c r="L65" s="121">
        <v>0</v>
      </c>
      <c r="M65" s="121">
        <v>2225.6</v>
      </c>
      <c r="N65" s="121">
        <v>9842.5</v>
      </c>
      <c r="O65" s="121">
        <v>0</v>
      </c>
      <c r="P65" s="140">
        <f>J65+K65+M65+N65</f>
        <v>24136.2</v>
      </c>
    </row>
    <row r="66" spans="2:17" ht="25.5" customHeight="1">
      <c r="B66" s="114">
        <v>61</v>
      </c>
      <c r="C66" s="89" t="s">
        <v>272</v>
      </c>
      <c r="D66" s="91" t="s">
        <v>17</v>
      </c>
      <c r="E66" s="91" t="s">
        <v>131</v>
      </c>
      <c r="F66" s="91" t="s">
        <v>132</v>
      </c>
      <c r="G66" s="95">
        <v>1427878</v>
      </c>
      <c r="H66" s="95" t="s">
        <v>14</v>
      </c>
      <c r="I66" s="95">
        <v>2</v>
      </c>
      <c r="J66" s="123">
        <v>421.1</v>
      </c>
      <c r="K66" s="123">
        <v>1935.1</v>
      </c>
      <c r="L66" s="121">
        <v>0</v>
      </c>
      <c r="M66" s="123">
        <v>421.1</v>
      </c>
      <c r="N66" s="123">
        <v>1935.1</v>
      </c>
      <c r="O66" s="121">
        <v>0</v>
      </c>
      <c r="P66" s="142">
        <f>K66+J66+M66+N66</f>
        <v>4712.3999999999996</v>
      </c>
    </row>
    <row r="67" spans="2:17" ht="25.5" customHeight="1">
      <c r="B67" s="114">
        <v>62</v>
      </c>
      <c r="C67" s="89" t="s">
        <v>272</v>
      </c>
      <c r="D67" s="91" t="s">
        <v>17</v>
      </c>
      <c r="E67" s="91" t="s">
        <v>133</v>
      </c>
      <c r="F67" s="91" t="s">
        <v>134</v>
      </c>
      <c r="G67" s="95">
        <v>83386172</v>
      </c>
      <c r="H67" s="95" t="s">
        <v>135</v>
      </c>
      <c r="I67" s="95">
        <v>3</v>
      </c>
      <c r="J67" s="123">
        <v>3137.2</v>
      </c>
      <c r="K67" s="123">
        <v>0</v>
      </c>
      <c r="L67" s="121">
        <v>0</v>
      </c>
      <c r="M67" s="123">
        <v>3137.2</v>
      </c>
      <c r="N67" s="123">
        <v>0</v>
      </c>
      <c r="O67" s="121">
        <v>0</v>
      </c>
      <c r="P67" s="142">
        <f>K67+J67+M67+N67</f>
        <v>6274.4</v>
      </c>
    </row>
    <row r="68" spans="2:17" ht="25.5" customHeight="1">
      <c r="B68" s="114">
        <v>63</v>
      </c>
      <c r="C68" s="89" t="s">
        <v>272</v>
      </c>
      <c r="D68" s="91" t="s">
        <v>17</v>
      </c>
      <c r="E68" s="91" t="s">
        <v>136</v>
      </c>
      <c r="F68" s="91" t="s">
        <v>137</v>
      </c>
      <c r="G68" s="95">
        <v>1448446</v>
      </c>
      <c r="H68" s="95" t="s">
        <v>14</v>
      </c>
      <c r="I68" s="95">
        <v>2</v>
      </c>
      <c r="J68" s="123">
        <v>456.87</v>
      </c>
      <c r="K68" s="123">
        <v>913.73</v>
      </c>
      <c r="L68" s="121">
        <v>0</v>
      </c>
      <c r="M68" s="123">
        <v>456.87</v>
      </c>
      <c r="N68" s="123">
        <v>913.73</v>
      </c>
      <c r="O68" s="121">
        <v>0</v>
      </c>
      <c r="P68" s="142">
        <f>K68+J68+M68+N68</f>
        <v>2741.2</v>
      </c>
    </row>
    <row r="69" spans="2:17" ht="25.5" customHeight="1">
      <c r="B69" s="64" t="s">
        <v>138</v>
      </c>
      <c r="C69" s="65"/>
      <c r="D69" s="65"/>
      <c r="E69" s="102"/>
      <c r="F69" s="102"/>
      <c r="G69" s="102"/>
      <c r="H69" s="102"/>
      <c r="I69" s="102"/>
      <c r="J69" s="124">
        <f>(SUM(J6:J68))</f>
        <v>80309.940000000017</v>
      </c>
      <c r="K69" s="124">
        <f>(SUM(K6:K68))</f>
        <v>208237.59000000005</v>
      </c>
      <c r="L69" s="124">
        <v>0</v>
      </c>
      <c r="M69" s="124">
        <f>(SUM(M6:M68))</f>
        <v>80309.940000000017</v>
      </c>
      <c r="N69" s="124">
        <f>(SUM(N6:N68))</f>
        <v>208237.59000000005</v>
      </c>
      <c r="O69" s="124">
        <v>0</v>
      </c>
      <c r="P69" s="143">
        <f>SUM(P6:P68)</f>
        <v>577095.06000000017</v>
      </c>
    </row>
    <row r="70" spans="2:17" ht="25.5" customHeight="1">
      <c r="B70" s="113">
        <v>1</v>
      </c>
      <c r="C70" s="89" t="s">
        <v>272</v>
      </c>
      <c r="D70" s="88" t="s">
        <v>139</v>
      </c>
      <c r="E70" s="88" t="s">
        <v>140</v>
      </c>
      <c r="F70" s="89" t="s">
        <v>291</v>
      </c>
      <c r="G70" s="89">
        <v>1862156</v>
      </c>
      <c r="H70" s="89" t="s">
        <v>320</v>
      </c>
      <c r="I70" s="89">
        <v>39</v>
      </c>
      <c r="J70" s="123">
        <v>35536.6</v>
      </c>
      <c r="K70" s="123">
        <v>0</v>
      </c>
      <c r="L70" s="123">
        <v>0</v>
      </c>
      <c r="M70" s="123">
        <v>35536.6</v>
      </c>
      <c r="N70" s="123">
        <v>0</v>
      </c>
      <c r="O70" s="123">
        <v>0</v>
      </c>
      <c r="P70" s="142">
        <f>J70+K70+M70+N70</f>
        <v>71073.2</v>
      </c>
    </row>
    <row r="71" spans="2:17" ht="25.5" customHeight="1">
      <c r="B71" s="113">
        <v>2</v>
      </c>
      <c r="C71" s="89" t="s">
        <v>272</v>
      </c>
      <c r="D71" s="88" t="s">
        <v>296</v>
      </c>
      <c r="E71" s="88" t="s">
        <v>297</v>
      </c>
      <c r="F71" s="95" t="s">
        <v>298</v>
      </c>
      <c r="G71" s="89">
        <v>92561727</v>
      </c>
      <c r="H71" s="89" t="s">
        <v>135</v>
      </c>
      <c r="I71" s="89">
        <v>5</v>
      </c>
      <c r="J71" s="121">
        <v>1500</v>
      </c>
      <c r="K71" s="121">
        <v>0</v>
      </c>
      <c r="L71" s="121">
        <v>0</v>
      </c>
      <c r="M71" s="121">
        <v>1500</v>
      </c>
      <c r="N71" s="121">
        <v>0</v>
      </c>
      <c r="O71" s="121">
        <v>0</v>
      </c>
      <c r="P71" s="140">
        <f>J71+K71+M71+N71</f>
        <v>3000</v>
      </c>
    </row>
    <row r="72" spans="2:17" ht="25.5" customHeight="1">
      <c r="B72" s="113">
        <v>3</v>
      </c>
      <c r="C72" s="89" t="s">
        <v>272</v>
      </c>
      <c r="D72" s="88" t="s">
        <v>141</v>
      </c>
      <c r="E72" s="88" t="s">
        <v>311</v>
      </c>
      <c r="F72" s="89" t="s">
        <v>142</v>
      </c>
      <c r="G72" s="89">
        <v>190596</v>
      </c>
      <c r="H72" s="89" t="s">
        <v>14</v>
      </c>
      <c r="I72" s="89">
        <v>6</v>
      </c>
      <c r="J72" s="121">
        <v>69.599999999999994</v>
      </c>
      <c r="K72" s="121">
        <v>260.39999999999998</v>
      </c>
      <c r="L72" s="121">
        <v>0</v>
      </c>
      <c r="M72" s="121">
        <v>69.599999999999994</v>
      </c>
      <c r="N72" s="121">
        <v>260.39999999999998</v>
      </c>
      <c r="O72" s="121">
        <v>0</v>
      </c>
      <c r="P72" s="140">
        <f>K72+J72+M72+N72</f>
        <v>660</v>
      </c>
    </row>
    <row r="73" spans="2:17" ht="25.5" customHeight="1">
      <c r="B73" s="113">
        <v>4</v>
      </c>
      <c r="C73" s="89" t="s">
        <v>272</v>
      </c>
      <c r="D73" s="88" t="s">
        <v>143</v>
      </c>
      <c r="E73" s="88" t="s">
        <v>144</v>
      </c>
      <c r="F73" s="89" t="s">
        <v>145</v>
      </c>
      <c r="G73" s="89">
        <v>175171</v>
      </c>
      <c r="H73" s="89" t="s">
        <v>14</v>
      </c>
      <c r="I73" s="89">
        <v>13</v>
      </c>
      <c r="J73" s="121">
        <v>62.5</v>
      </c>
      <c r="K73" s="121">
        <v>94.8</v>
      </c>
      <c r="L73" s="121">
        <v>0</v>
      </c>
      <c r="M73" s="121">
        <v>62.5</v>
      </c>
      <c r="N73" s="121">
        <v>94.8</v>
      </c>
      <c r="O73" s="121">
        <v>0</v>
      </c>
      <c r="P73" s="140">
        <f>K73+J73+M73+N73</f>
        <v>314.60000000000002</v>
      </c>
    </row>
    <row r="74" spans="2:17" ht="25.5" customHeight="1">
      <c r="B74" s="113">
        <v>5</v>
      </c>
      <c r="C74" s="89" t="s">
        <v>272</v>
      </c>
      <c r="D74" s="88" t="s">
        <v>141</v>
      </c>
      <c r="E74" s="88" t="s">
        <v>146</v>
      </c>
      <c r="F74" s="89" t="s">
        <v>147</v>
      </c>
      <c r="G74" s="89">
        <v>1549454</v>
      </c>
      <c r="H74" s="89" t="s">
        <v>14</v>
      </c>
      <c r="I74" s="89">
        <v>4</v>
      </c>
      <c r="J74" s="121">
        <v>358.6</v>
      </c>
      <c r="K74" s="121">
        <v>717.2</v>
      </c>
      <c r="L74" s="121">
        <v>0</v>
      </c>
      <c r="M74" s="121">
        <v>358.6</v>
      </c>
      <c r="N74" s="121">
        <v>717.2</v>
      </c>
      <c r="O74" s="121">
        <v>0</v>
      </c>
      <c r="P74" s="140">
        <f>J74+K74+M74+N74</f>
        <v>2151.6000000000004</v>
      </c>
    </row>
    <row r="75" spans="2:17" ht="25.5" customHeight="1">
      <c r="B75" s="113">
        <v>6</v>
      </c>
      <c r="C75" s="89" t="s">
        <v>272</v>
      </c>
      <c r="D75" s="88" t="s">
        <v>310</v>
      </c>
      <c r="E75" s="88" t="s">
        <v>148</v>
      </c>
      <c r="F75" s="89" t="s">
        <v>149</v>
      </c>
      <c r="G75" s="89">
        <v>185463</v>
      </c>
      <c r="H75" s="89" t="s">
        <v>14</v>
      </c>
      <c r="I75" s="89">
        <v>6</v>
      </c>
      <c r="J75" s="121">
        <v>32.9</v>
      </c>
      <c r="K75" s="121">
        <v>45.2</v>
      </c>
      <c r="L75" s="121">
        <v>0</v>
      </c>
      <c r="M75" s="121">
        <v>32.9</v>
      </c>
      <c r="N75" s="121">
        <v>45.2</v>
      </c>
      <c r="O75" s="121">
        <v>0</v>
      </c>
      <c r="P75" s="140">
        <f>J75+K75+M75+N75</f>
        <v>156.19999999999999</v>
      </c>
    </row>
    <row r="76" spans="2:17" ht="38.25">
      <c r="B76" s="113">
        <v>7</v>
      </c>
      <c r="C76" s="89" t="s">
        <v>272</v>
      </c>
      <c r="D76" s="88" t="s">
        <v>150</v>
      </c>
      <c r="E76" s="88" t="s">
        <v>151</v>
      </c>
      <c r="F76" s="89" t="s">
        <v>152</v>
      </c>
      <c r="G76" s="89">
        <v>12644852</v>
      </c>
      <c r="H76" s="89" t="s">
        <v>14</v>
      </c>
      <c r="I76" s="89">
        <v>6</v>
      </c>
      <c r="J76" s="121">
        <v>1552.83</v>
      </c>
      <c r="K76" s="121">
        <v>3105.67</v>
      </c>
      <c r="L76" s="121">
        <v>0</v>
      </c>
      <c r="M76" s="121">
        <v>1552.83</v>
      </c>
      <c r="N76" s="121">
        <v>3105.67</v>
      </c>
      <c r="O76" s="121">
        <v>0</v>
      </c>
      <c r="P76" s="140">
        <f>J76+K76+M76+N76</f>
        <v>9317</v>
      </c>
    </row>
    <row r="77" spans="2:17">
      <c r="B77" s="113">
        <v>8</v>
      </c>
      <c r="C77" s="89" t="s">
        <v>272</v>
      </c>
      <c r="D77" s="88" t="s">
        <v>153</v>
      </c>
      <c r="E77" s="88" t="s">
        <v>154</v>
      </c>
      <c r="F77" s="89" t="s">
        <v>155</v>
      </c>
      <c r="G77" s="89">
        <v>190536</v>
      </c>
      <c r="H77" s="89" t="s">
        <v>14</v>
      </c>
      <c r="I77" s="89">
        <v>2</v>
      </c>
      <c r="J77" s="121">
        <v>188.47</v>
      </c>
      <c r="K77" s="121">
        <v>376.93</v>
      </c>
      <c r="L77" s="121">
        <v>0</v>
      </c>
      <c r="M77" s="121">
        <v>188.47</v>
      </c>
      <c r="N77" s="121">
        <v>376.93</v>
      </c>
      <c r="O77" s="121">
        <v>0</v>
      </c>
      <c r="P77" s="140">
        <f>J77+K77+M77+N77</f>
        <v>1130.8</v>
      </c>
      <c r="Q77" s="62"/>
    </row>
    <row r="78" spans="2:17" ht="25.5" customHeight="1">
      <c r="B78" s="113">
        <v>9</v>
      </c>
      <c r="C78" s="89" t="s">
        <v>272</v>
      </c>
      <c r="D78" s="88" t="s">
        <v>156</v>
      </c>
      <c r="E78" s="88" t="s">
        <v>157</v>
      </c>
      <c r="F78" s="89" t="s">
        <v>158</v>
      </c>
      <c r="G78" s="89">
        <v>1197642</v>
      </c>
      <c r="H78" s="89" t="s">
        <v>14</v>
      </c>
      <c r="I78" s="89">
        <v>4</v>
      </c>
      <c r="J78" s="121">
        <v>344.87</v>
      </c>
      <c r="K78" s="121">
        <v>1289.73</v>
      </c>
      <c r="L78" s="121">
        <v>0</v>
      </c>
      <c r="M78" s="121">
        <v>344.87</v>
      </c>
      <c r="N78" s="121">
        <v>1289.73</v>
      </c>
      <c r="O78" s="121">
        <v>0</v>
      </c>
      <c r="P78" s="140">
        <f>K78+J78+M78+N78</f>
        <v>3269.2</v>
      </c>
    </row>
    <row r="79" spans="2:17" ht="25.5" customHeight="1">
      <c r="B79" s="113">
        <v>10</v>
      </c>
      <c r="C79" s="89" t="s">
        <v>272</v>
      </c>
      <c r="D79" s="88" t="s">
        <v>141</v>
      </c>
      <c r="E79" s="88" t="s">
        <v>159</v>
      </c>
      <c r="F79" s="89" t="s">
        <v>160</v>
      </c>
      <c r="G79" s="89">
        <v>1197636</v>
      </c>
      <c r="H79" s="89" t="s">
        <v>14</v>
      </c>
      <c r="I79" s="89">
        <v>3</v>
      </c>
      <c r="J79" s="121">
        <v>1245.7</v>
      </c>
      <c r="K79" s="121">
        <v>3991.4</v>
      </c>
      <c r="L79" s="121">
        <v>0</v>
      </c>
      <c r="M79" s="121">
        <v>1245.7</v>
      </c>
      <c r="N79" s="121">
        <v>3991.4</v>
      </c>
      <c r="O79" s="121">
        <v>0</v>
      </c>
      <c r="P79" s="140">
        <f>K79+J79+M79+N79</f>
        <v>10474.200000000001</v>
      </c>
    </row>
    <row r="80" spans="2:17" ht="25.5" customHeight="1">
      <c r="B80" s="113">
        <v>11</v>
      </c>
      <c r="C80" s="89" t="s">
        <v>272</v>
      </c>
      <c r="D80" s="88" t="s">
        <v>161</v>
      </c>
      <c r="E80" s="88" t="s">
        <v>162</v>
      </c>
      <c r="F80" s="89" t="s">
        <v>163</v>
      </c>
      <c r="G80" s="89">
        <v>242213</v>
      </c>
      <c r="H80" s="89" t="s">
        <v>14</v>
      </c>
      <c r="I80" s="89">
        <v>15</v>
      </c>
      <c r="J80" s="121">
        <v>1498</v>
      </c>
      <c r="K80" s="121">
        <v>3502.6</v>
      </c>
      <c r="L80" s="121">
        <v>0</v>
      </c>
      <c r="M80" s="121">
        <v>1498</v>
      </c>
      <c r="N80" s="121">
        <v>3502.6</v>
      </c>
      <c r="O80" s="121">
        <v>0</v>
      </c>
      <c r="P80" s="140">
        <f>K80+J80+M80+N80</f>
        <v>10001.200000000001</v>
      </c>
    </row>
    <row r="81" spans="2:17" ht="25.5" customHeight="1">
      <c r="B81" s="113">
        <v>12</v>
      </c>
      <c r="C81" s="89" t="s">
        <v>272</v>
      </c>
      <c r="D81" s="88" t="s">
        <v>164</v>
      </c>
      <c r="E81" s="88" t="s">
        <v>165</v>
      </c>
      <c r="F81" s="89" t="s">
        <v>166</v>
      </c>
      <c r="G81" s="89">
        <v>70381066</v>
      </c>
      <c r="H81" s="89" t="s">
        <v>14</v>
      </c>
      <c r="I81" s="89">
        <v>10</v>
      </c>
      <c r="J81" s="121">
        <v>569.1</v>
      </c>
      <c r="K81" s="121">
        <f>2638.9-150</f>
        <v>2488.9</v>
      </c>
      <c r="L81" s="121">
        <v>0</v>
      </c>
      <c r="M81" s="121">
        <v>569.1</v>
      </c>
      <c r="N81" s="121">
        <f>2638.9-150</f>
        <v>2488.9</v>
      </c>
      <c r="O81" s="121">
        <v>0</v>
      </c>
      <c r="P81" s="140">
        <f>K81+J81+M81+N81</f>
        <v>6116</v>
      </c>
    </row>
    <row r="82" spans="2:17" ht="25.5" customHeight="1">
      <c r="B82" s="113">
        <v>13</v>
      </c>
      <c r="C82" s="89" t="s">
        <v>272</v>
      </c>
      <c r="D82" s="88" t="s">
        <v>167</v>
      </c>
      <c r="E82" s="88" t="s">
        <v>168</v>
      </c>
      <c r="F82" s="89" t="s">
        <v>169</v>
      </c>
      <c r="G82" s="89">
        <v>1197625</v>
      </c>
      <c r="H82" s="89" t="s">
        <v>14</v>
      </c>
      <c r="I82" s="89">
        <v>1</v>
      </c>
      <c r="J82" s="121">
        <v>201</v>
      </c>
      <c r="K82" s="121">
        <v>402.9</v>
      </c>
      <c r="L82" s="121">
        <v>0</v>
      </c>
      <c r="M82" s="121">
        <v>201</v>
      </c>
      <c r="N82" s="121">
        <v>402.9</v>
      </c>
      <c r="O82" s="121">
        <v>0</v>
      </c>
      <c r="P82" s="140">
        <f>K82+J82+M82+N82</f>
        <v>1207.8</v>
      </c>
    </row>
    <row r="83" spans="2:17">
      <c r="B83" s="113">
        <v>14</v>
      </c>
      <c r="C83" s="89" t="s">
        <v>272</v>
      </c>
      <c r="D83" s="88" t="s">
        <v>141</v>
      </c>
      <c r="E83" s="88" t="s">
        <v>173</v>
      </c>
      <c r="F83" s="89" t="s">
        <v>174</v>
      </c>
      <c r="G83" s="89">
        <v>188938</v>
      </c>
      <c r="H83" s="89" t="s">
        <v>14</v>
      </c>
      <c r="I83" s="89">
        <v>5</v>
      </c>
      <c r="J83" s="121">
        <v>0</v>
      </c>
      <c r="K83" s="121">
        <v>0</v>
      </c>
      <c r="L83" s="121">
        <v>0</v>
      </c>
      <c r="M83" s="121">
        <v>0</v>
      </c>
      <c r="N83" s="121">
        <v>0</v>
      </c>
      <c r="O83" s="121">
        <v>0</v>
      </c>
      <c r="P83" s="140">
        <f>J83+K83+M83+N83</f>
        <v>0</v>
      </c>
    </row>
    <row r="84" spans="2:17" ht="38.25">
      <c r="B84" s="113">
        <v>15</v>
      </c>
      <c r="C84" s="89" t="s">
        <v>272</v>
      </c>
      <c r="D84" s="88" t="s">
        <v>150</v>
      </c>
      <c r="E84" s="88" t="s">
        <v>157</v>
      </c>
      <c r="F84" s="89" t="s">
        <v>175</v>
      </c>
      <c r="G84" s="89">
        <v>1184627</v>
      </c>
      <c r="H84" s="89" t="s">
        <v>14</v>
      </c>
      <c r="I84" s="89">
        <v>4</v>
      </c>
      <c r="J84" s="121">
        <v>347.6</v>
      </c>
      <c r="K84" s="121">
        <v>695.2</v>
      </c>
      <c r="L84" s="121">
        <v>0</v>
      </c>
      <c r="M84" s="121">
        <v>347.6</v>
      </c>
      <c r="N84" s="121">
        <v>695.2</v>
      </c>
      <c r="O84" s="121">
        <v>0</v>
      </c>
      <c r="P84" s="140">
        <f t="shared" ref="P84:P89" si="3">K84+J84+M84+N84</f>
        <v>2085.6000000000004</v>
      </c>
    </row>
    <row r="85" spans="2:17" ht="25.5" customHeight="1">
      <c r="B85" s="113">
        <v>16</v>
      </c>
      <c r="C85" s="89" t="s">
        <v>272</v>
      </c>
      <c r="D85" s="89" t="s">
        <v>176</v>
      </c>
      <c r="E85" s="88" t="s">
        <v>177</v>
      </c>
      <c r="F85" s="89" t="s">
        <v>178</v>
      </c>
      <c r="G85" s="89">
        <v>12759188</v>
      </c>
      <c r="H85" s="89" t="s">
        <v>14</v>
      </c>
      <c r="I85" s="89">
        <v>21</v>
      </c>
      <c r="J85" s="121">
        <v>955.3</v>
      </c>
      <c r="K85" s="121">
        <v>4260.8999999999996</v>
      </c>
      <c r="L85" s="121">
        <v>0</v>
      </c>
      <c r="M85" s="121">
        <v>955.3</v>
      </c>
      <c r="N85" s="121">
        <v>4260.8999999999996</v>
      </c>
      <c r="O85" s="121">
        <v>0</v>
      </c>
      <c r="P85" s="140">
        <f t="shared" si="3"/>
        <v>10432.4</v>
      </c>
    </row>
    <row r="86" spans="2:17" ht="25.5" customHeight="1">
      <c r="B86" s="113">
        <v>17</v>
      </c>
      <c r="C86" s="89" t="s">
        <v>272</v>
      </c>
      <c r="D86" s="88" t="s">
        <v>179</v>
      </c>
      <c r="E86" s="88" t="s">
        <v>50</v>
      </c>
      <c r="F86" s="89" t="s">
        <v>180</v>
      </c>
      <c r="G86" s="89">
        <v>90051267</v>
      </c>
      <c r="H86" s="89" t="s">
        <v>135</v>
      </c>
      <c r="I86" s="89">
        <v>14</v>
      </c>
      <c r="J86" s="121">
        <v>4829</v>
      </c>
      <c r="K86" s="121">
        <v>0</v>
      </c>
      <c r="L86" s="121">
        <v>0</v>
      </c>
      <c r="M86" s="121">
        <v>4829</v>
      </c>
      <c r="N86" s="121">
        <v>0</v>
      </c>
      <c r="O86" s="121">
        <v>0</v>
      </c>
      <c r="P86" s="140">
        <f t="shared" si="3"/>
        <v>9658</v>
      </c>
      <c r="Q86" s="12"/>
    </row>
    <row r="87" spans="2:17" ht="25.5" customHeight="1">
      <c r="B87" s="113">
        <v>18</v>
      </c>
      <c r="C87" s="89" t="s">
        <v>272</v>
      </c>
      <c r="D87" s="89" t="s">
        <v>181</v>
      </c>
      <c r="E87" s="88" t="s">
        <v>182</v>
      </c>
      <c r="F87" s="89" t="s">
        <v>183</v>
      </c>
      <c r="G87" s="89">
        <v>25155626</v>
      </c>
      <c r="H87" s="89" t="s">
        <v>184</v>
      </c>
      <c r="I87" s="89">
        <v>4</v>
      </c>
      <c r="J87" s="121">
        <v>870.1</v>
      </c>
      <c r="K87" s="121">
        <v>0</v>
      </c>
      <c r="L87" s="121">
        <v>0</v>
      </c>
      <c r="M87" s="121">
        <v>870.1</v>
      </c>
      <c r="N87" s="121">
        <v>0</v>
      </c>
      <c r="O87" s="121">
        <v>0</v>
      </c>
      <c r="P87" s="140">
        <f t="shared" si="3"/>
        <v>1740.2</v>
      </c>
      <c r="Q87" s="12"/>
    </row>
    <row r="88" spans="2:17">
      <c r="B88" s="113">
        <v>19</v>
      </c>
      <c r="C88" s="89" t="s">
        <v>272</v>
      </c>
      <c r="D88" s="89" t="s">
        <v>185</v>
      </c>
      <c r="E88" s="89" t="s">
        <v>33</v>
      </c>
      <c r="F88" s="89" t="s">
        <v>186</v>
      </c>
      <c r="G88" s="89" t="s">
        <v>187</v>
      </c>
      <c r="H88" s="89" t="s">
        <v>184</v>
      </c>
      <c r="I88" s="89">
        <v>2</v>
      </c>
      <c r="J88" s="121">
        <v>1257.3</v>
      </c>
      <c r="K88" s="121">
        <v>0</v>
      </c>
      <c r="L88" s="121">
        <v>0</v>
      </c>
      <c r="M88" s="121">
        <v>1257.3</v>
      </c>
      <c r="N88" s="121">
        <v>0</v>
      </c>
      <c r="O88" s="121">
        <v>0</v>
      </c>
      <c r="P88" s="140">
        <f t="shared" si="3"/>
        <v>2514.6</v>
      </c>
    </row>
    <row r="89" spans="2:17">
      <c r="B89" s="113">
        <v>20</v>
      </c>
      <c r="C89" s="89" t="s">
        <v>272</v>
      </c>
      <c r="D89" s="88" t="s">
        <v>141</v>
      </c>
      <c r="E89" s="89" t="s">
        <v>299</v>
      </c>
      <c r="F89" s="89" t="s">
        <v>188</v>
      </c>
      <c r="G89" s="89">
        <v>93663335</v>
      </c>
      <c r="H89" s="89" t="s">
        <v>135</v>
      </c>
      <c r="I89" s="89">
        <v>14</v>
      </c>
      <c r="J89" s="121">
        <v>1261.7</v>
      </c>
      <c r="K89" s="121">
        <v>0</v>
      </c>
      <c r="L89" s="121">
        <v>0</v>
      </c>
      <c r="M89" s="121">
        <v>1261.7</v>
      </c>
      <c r="N89" s="121">
        <v>0</v>
      </c>
      <c r="O89" s="121">
        <v>0</v>
      </c>
      <c r="P89" s="140">
        <f t="shared" si="3"/>
        <v>2523.4</v>
      </c>
    </row>
    <row r="90" spans="2:17" ht="102">
      <c r="B90" s="114">
        <v>21</v>
      </c>
      <c r="C90" s="89" t="s">
        <v>272</v>
      </c>
      <c r="D90" s="91" t="s">
        <v>189</v>
      </c>
      <c r="E90" s="91" t="s">
        <v>190</v>
      </c>
      <c r="F90" s="95" t="s">
        <v>191</v>
      </c>
      <c r="G90" s="95">
        <v>60188</v>
      </c>
      <c r="H90" s="95" t="s">
        <v>135</v>
      </c>
      <c r="I90" s="95">
        <v>7</v>
      </c>
      <c r="J90" s="123">
        <v>1391.5</v>
      </c>
      <c r="K90" s="123">
        <v>0</v>
      </c>
      <c r="L90" s="121">
        <v>0</v>
      </c>
      <c r="M90" s="123">
        <v>1391.5</v>
      </c>
      <c r="N90" s="123">
        <v>0</v>
      </c>
      <c r="O90" s="121">
        <v>0</v>
      </c>
      <c r="P90" s="142">
        <f>J90+K90+M90+N90</f>
        <v>2783</v>
      </c>
    </row>
    <row r="91" spans="2:17" ht="63.75">
      <c r="B91" s="113">
        <v>22</v>
      </c>
      <c r="C91" s="89" t="s">
        <v>272</v>
      </c>
      <c r="D91" s="88" t="s">
        <v>141</v>
      </c>
      <c r="E91" s="89" t="s">
        <v>192</v>
      </c>
      <c r="F91" s="89" t="s">
        <v>193</v>
      </c>
      <c r="G91" s="89">
        <v>245450</v>
      </c>
      <c r="H91" s="89" t="s">
        <v>135</v>
      </c>
      <c r="I91" s="89">
        <v>11</v>
      </c>
      <c r="J91" s="121">
        <v>5018.2</v>
      </c>
      <c r="K91" s="121">
        <v>0</v>
      </c>
      <c r="L91" s="121">
        <v>0</v>
      </c>
      <c r="M91" s="121">
        <v>5018.2</v>
      </c>
      <c r="N91" s="121">
        <v>0</v>
      </c>
      <c r="O91" s="121">
        <v>0</v>
      </c>
      <c r="P91" s="140">
        <f>K91+J91+M91+N91</f>
        <v>10036.4</v>
      </c>
    </row>
    <row r="92" spans="2:17" ht="25.5" customHeight="1">
      <c r="B92" s="114">
        <v>23</v>
      </c>
      <c r="C92" s="89" t="s">
        <v>272</v>
      </c>
      <c r="D92" s="95" t="s">
        <v>141</v>
      </c>
      <c r="E92" s="91" t="s">
        <v>312</v>
      </c>
      <c r="F92" s="95" t="s">
        <v>194</v>
      </c>
      <c r="G92" s="95">
        <v>90151703</v>
      </c>
      <c r="H92" s="95" t="s">
        <v>135</v>
      </c>
      <c r="I92" s="95">
        <v>14</v>
      </c>
      <c r="J92" s="123">
        <v>2589.4</v>
      </c>
      <c r="K92" s="123">
        <v>0</v>
      </c>
      <c r="L92" s="121">
        <v>0</v>
      </c>
      <c r="M92" s="123">
        <v>2589.4</v>
      </c>
      <c r="N92" s="123">
        <v>0</v>
      </c>
      <c r="O92" s="121">
        <v>0</v>
      </c>
      <c r="P92" s="142">
        <f>J92+K92+M92+N92</f>
        <v>5178.8</v>
      </c>
    </row>
    <row r="93" spans="2:17" ht="25.5" customHeight="1">
      <c r="B93" s="113">
        <v>24</v>
      </c>
      <c r="C93" s="89" t="s">
        <v>272</v>
      </c>
      <c r="D93" s="89" t="s">
        <v>141</v>
      </c>
      <c r="E93" s="89" t="s">
        <v>195</v>
      </c>
      <c r="F93" s="89" t="s">
        <v>196</v>
      </c>
      <c r="G93" s="89">
        <v>83430945</v>
      </c>
      <c r="H93" s="89" t="s">
        <v>135</v>
      </c>
      <c r="I93" s="89">
        <v>5</v>
      </c>
      <c r="J93" s="121">
        <v>1000</v>
      </c>
      <c r="K93" s="121">
        <v>0</v>
      </c>
      <c r="L93" s="121">
        <v>0</v>
      </c>
      <c r="M93" s="121">
        <v>1000</v>
      </c>
      <c r="N93" s="121">
        <v>0</v>
      </c>
      <c r="O93" s="121">
        <v>0</v>
      </c>
      <c r="P93" s="140">
        <f>K93+J93+M93+N93</f>
        <v>2000</v>
      </c>
    </row>
    <row r="94" spans="2:17" ht="25.5" customHeight="1">
      <c r="B94" s="113">
        <v>25</v>
      </c>
      <c r="C94" s="89" t="s">
        <v>272</v>
      </c>
      <c r="D94" s="89" t="s">
        <v>303</v>
      </c>
      <c r="E94" s="89" t="s">
        <v>304</v>
      </c>
      <c r="F94" s="89" t="s">
        <v>305</v>
      </c>
      <c r="G94" s="89">
        <v>93459415</v>
      </c>
      <c r="H94" s="89" t="s">
        <v>135</v>
      </c>
      <c r="I94" s="89">
        <v>17</v>
      </c>
      <c r="J94" s="121">
        <v>2000</v>
      </c>
      <c r="K94" s="121">
        <v>0</v>
      </c>
      <c r="L94" s="121">
        <v>0</v>
      </c>
      <c r="M94" s="121">
        <v>2000</v>
      </c>
      <c r="N94" s="121">
        <v>0</v>
      </c>
      <c r="O94" s="121">
        <v>0</v>
      </c>
      <c r="P94" s="140">
        <f>J94+K94+M94+N94</f>
        <v>4000</v>
      </c>
    </row>
    <row r="95" spans="2:17" ht="25.5" customHeight="1">
      <c r="B95" s="113">
        <v>26</v>
      </c>
      <c r="C95" s="89" t="s">
        <v>272</v>
      </c>
      <c r="D95" s="89" t="s">
        <v>308</v>
      </c>
      <c r="E95" s="89" t="s">
        <v>309</v>
      </c>
      <c r="F95" s="89" t="s">
        <v>75</v>
      </c>
      <c r="G95" s="89">
        <v>1197368</v>
      </c>
      <c r="H95" s="89" t="s">
        <v>135</v>
      </c>
      <c r="I95" s="89">
        <v>5</v>
      </c>
      <c r="J95" s="121">
        <v>1000</v>
      </c>
      <c r="K95" s="121">
        <v>0</v>
      </c>
      <c r="L95" s="121">
        <v>0</v>
      </c>
      <c r="M95" s="121">
        <v>1000</v>
      </c>
      <c r="N95" s="121">
        <v>0</v>
      </c>
      <c r="O95" s="121">
        <v>0</v>
      </c>
      <c r="P95" s="140">
        <f>J95+K95+M95+N95</f>
        <v>2000</v>
      </c>
    </row>
    <row r="96" spans="2:17" ht="25.5" customHeight="1">
      <c r="B96" s="113">
        <v>27</v>
      </c>
      <c r="C96" s="89" t="s">
        <v>272</v>
      </c>
      <c r="D96" s="89" t="s">
        <v>199</v>
      </c>
      <c r="E96" s="89" t="s">
        <v>307</v>
      </c>
      <c r="F96" s="89" t="s">
        <v>200</v>
      </c>
      <c r="G96" s="89">
        <v>83248370</v>
      </c>
      <c r="H96" s="89" t="s">
        <v>135</v>
      </c>
      <c r="I96" s="89">
        <v>5</v>
      </c>
      <c r="J96" s="121">
        <v>1045</v>
      </c>
      <c r="K96" s="121">
        <v>0</v>
      </c>
      <c r="L96" s="121">
        <v>0</v>
      </c>
      <c r="M96" s="121">
        <v>1045</v>
      </c>
      <c r="N96" s="121">
        <v>0</v>
      </c>
      <c r="O96" s="121">
        <v>0</v>
      </c>
      <c r="P96" s="140">
        <f>K96+J96+M96+N96</f>
        <v>2090</v>
      </c>
    </row>
    <row r="97" spans="1:18" ht="25.5" customHeight="1" thickBot="1">
      <c r="B97" s="66" t="s">
        <v>138</v>
      </c>
      <c r="C97" s="67"/>
      <c r="D97" s="67"/>
      <c r="E97" s="67"/>
      <c r="F97" s="103"/>
      <c r="G97" s="103"/>
      <c r="H97" s="103"/>
      <c r="I97" s="103"/>
      <c r="J97" s="103">
        <f>SUM(J70:J96)</f>
        <v>66725.26999999999</v>
      </c>
      <c r="K97" s="103">
        <f>SUM(K70:K96)</f>
        <v>21231.83</v>
      </c>
      <c r="L97" s="128">
        <f>SUM(L96)</f>
        <v>0</v>
      </c>
      <c r="M97" s="103">
        <f>SUM(M70:M96)</f>
        <v>66725.26999999999</v>
      </c>
      <c r="N97" s="103">
        <f>SUM(N70:N96)</f>
        <v>21231.83</v>
      </c>
      <c r="O97" s="128">
        <f>SUM(O96)</f>
        <v>0</v>
      </c>
      <c r="P97" s="144">
        <f>SUM(P70:P96)</f>
        <v>175914.2</v>
      </c>
      <c r="Q97" s="12"/>
    </row>
    <row r="98" spans="1:18" s="11" customFormat="1" ht="25.5" customHeight="1" thickBot="1">
      <c r="A98" s="13"/>
      <c r="B98" s="68" t="s">
        <v>321</v>
      </c>
      <c r="C98" s="69"/>
      <c r="D98" s="69"/>
      <c r="E98" s="69"/>
      <c r="F98" s="104"/>
      <c r="G98" s="104"/>
      <c r="H98" s="104"/>
      <c r="I98" s="104"/>
      <c r="J98" s="104"/>
      <c r="K98" s="104"/>
      <c r="L98" s="104"/>
      <c r="M98" s="104"/>
      <c r="N98" s="104"/>
      <c r="O98" s="104"/>
      <c r="P98" s="145"/>
      <c r="Q98" s="14"/>
      <c r="R98" s="14"/>
    </row>
    <row r="99" spans="1:18" s="11" customFormat="1" ht="25.5" customHeight="1">
      <c r="A99" s="13"/>
      <c r="B99" s="115">
        <v>1</v>
      </c>
      <c r="C99" s="70" t="s">
        <v>323</v>
      </c>
      <c r="D99" s="87" t="s">
        <v>201</v>
      </c>
      <c r="E99" s="87" t="s">
        <v>197</v>
      </c>
      <c r="F99" s="87" t="s">
        <v>202</v>
      </c>
      <c r="G99" s="87">
        <v>371358</v>
      </c>
      <c r="H99" s="87" t="s">
        <v>14</v>
      </c>
      <c r="I99" s="87">
        <v>20</v>
      </c>
      <c r="J99" s="125">
        <v>4684.8999999999996</v>
      </c>
      <c r="K99" s="125">
        <v>2343</v>
      </c>
      <c r="L99" s="125">
        <v>0</v>
      </c>
      <c r="M99" s="125">
        <v>4684.8999999999996</v>
      </c>
      <c r="N99" s="125">
        <v>2343</v>
      </c>
      <c r="O99" s="125">
        <v>0</v>
      </c>
      <c r="P99" s="146">
        <f>J99+K99+L99+M99+N99+O99</f>
        <v>14055.8</v>
      </c>
      <c r="Q99" s="14"/>
      <c r="R99" s="14"/>
    </row>
    <row r="100" spans="1:18" s="11" customFormat="1" ht="25.5" customHeight="1">
      <c r="A100" s="13"/>
      <c r="B100" s="115">
        <v>2</v>
      </c>
      <c r="C100" s="70" t="s">
        <v>323</v>
      </c>
      <c r="D100" s="87" t="s">
        <v>201</v>
      </c>
      <c r="E100" s="87" t="s">
        <v>197</v>
      </c>
      <c r="F100" s="89" t="s">
        <v>198</v>
      </c>
      <c r="G100" s="89">
        <v>165898</v>
      </c>
      <c r="H100" s="89" t="s">
        <v>14</v>
      </c>
      <c r="I100" s="89">
        <v>20</v>
      </c>
      <c r="J100" s="125">
        <v>0</v>
      </c>
      <c r="K100" s="125">
        <v>0</v>
      </c>
      <c r="L100" s="125">
        <v>0</v>
      </c>
      <c r="M100" s="125">
        <v>0</v>
      </c>
      <c r="N100" s="125">
        <v>0</v>
      </c>
      <c r="O100" s="125">
        <v>0</v>
      </c>
      <c r="P100" s="146">
        <v>0</v>
      </c>
      <c r="Q100" s="14"/>
      <c r="R100" s="14"/>
    </row>
    <row r="101" spans="1:18" s="12" customFormat="1" ht="63.75">
      <c r="A101" s="15"/>
      <c r="B101" s="113">
        <v>3</v>
      </c>
      <c r="C101" s="63" t="s">
        <v>332</v>
      </c>
      <c r="D101" s="88" t="s">
        <v>300</v>
      </c>
      <c r="E101" s="88" t="s">
        <v>301</v>
      </c>
      <c r="F101" s="89" t="s">
        <v>302</v>
      </c>
      <c r="G101" s="89">
        <v>93459940</v>
      </c>
      <c r="H101" s="89" t="s">
        <v>135</v>
      </c>
      <c r="I101" s="89">
        <v>11</v>
      </c>
      <c r="J101" s="121">
        <v>2000</v>
      </c>
      <c r="K101" s="121">
        <v>0</v>
      </c>
      <c r="L101" s="121">
        <v>0</v>
      </c>
      <c r="M101" s="121">
        <v>2000</v>
      </c>
      <c r="N101" s="121">
        <v>0</v>
      </c>
      <c r="O101" s="121">
        <v>0</v>
      </c>
      <c r="P101" s="140">
        <f>J101+K101+L101+M101+N101+O101</f>
        <v>4000</v>
      </c>
    </row>
    <row r="102" spans="1:18" s="12" customFormat="1" ht="63.75">
      <c r="A102" s="15"/>
      <c r="B102" s="113">
        <v>4</v>
      </c>
      <c r="C102" s="63" t="s">
        <v>322</v>
      </c>
      <c r="D102" s="89" t="s">
        <v>203</v>
      </c>
      <c r="E102" s="89" t="s">
        <v>204</v>
      </c>
      <c r="F102" s="89" t="s">
        <v>205</v>
      </c>
      <c r="G102" s="89">
        <v>13894164</v>
      </c>
      <c r="H102" s="89" t="s">
        <v>206</v>
      </c>
      <c r="I102" s="89">
        <v>55</v>
      </c>
      <c r="J102" s="121">
        <v>71150.2</v>
      </c>
      <c r="K102" s="121">
        <v>0</v>
      </c>
      <c r="L102" s="121">
        <v>0</v>
      </c>
      <c r="M102" s="121">
        <v>71150.2</v>
      </c>
      <c r="N102" s="121">
        <v>0</v>
      </c>
      <c r="O102" s="121">
        <v>0</v>
      </c>
      <c r="P102" s="140">
        <f>J102+K102+L102+M102+N102+O102</f>
        <v>142300.4</v>
      </c>
    </row>
    <row r="103" spans="1:18" ht="25.5" customHeight="1" thickBot="1">
      <c r="B103" s="71" t="s">
        <v>138</v>
      </c>
      <c r="C103" s="72"/>
      <c r="D103" s="72"/>
      <c r="E103" s="72"/>
      <c r="F103" s="105"/>
      <c r="G103" s="105"/>
      <c r="H103" s="105"/>
      <c r="I103" s="105"/>
      <c r="J103" s="126">
        <f>(SUM(J99:J102))</f>
        <v>77835.099999999991</v>
      </c>
      <c r="K103" s="126">
        <f>(SUM(K99:K102))</f>
        <v>2343</v>
      </c>
      <c r="L103" s="126">
        <v>0</v>
      </c>
      <c r="M103" s="126">
        <f>(SUM(M99:M102))</f>
        <v>77835.099999999991</v>
      </c>
      <c r="N103" s="126">
        <f>(SUM(N99:N102))</f>
        <v>2343</v>
      </c>
      <c r="O103" s="126">
        <v>0</v>
      </c>
      <c r="P103" s="147">
        <f>SUM(P99:P102)</f>
        <v>160356.19999999998</v>
      </c>
      <c r="Q103" s="12"/>
      <c r="R103" s="16"/>
    </row>
    <row r="104" spans="1:18" ht="25.5" customHeight="1" thickBot="1">
      <c r="B104" s="73" t="s">
        <v>281</v>
      </c>
      <c r="C104" s="74"/>
      <c r="D104" s="74"/>
      <c r="E104" s="74"/>
      <c r="F104" s="106"/>
      <c r="G104" s="106"/>
      <c r="H104" s="106"/>
      <c r="I104" s="106"/>
      <c r="J104" s="127"/>
      <c r="K104" s="127"/>
      <c r="L104" s="127"/>
      <c r="M104" s="127"/>
      <c r="N104" s="127"/>
      <c r="O104" s="127"/>
      <c r="P104" s="148"/>
      <c r="Q104" s="12"/>
      <c r="R104" s="16"/>
    </row>
    <row r="105" spans="1:18" ht="25.5" customHeight="1">
      <c r="B105" s="115">
        <v>1</v>
      </c>
      <c r="C105" s="70" t="s">
        <v>273</v>
      </c>
      <c r="D105" s="87" t="s">
        <v>207</v>
      </c>
      <c r="E105" s="87" t="s">
        <v>208</v>
      </c>
      <c r="F105" s="87" t="s">
        <v>209</v>
      </c>
      <c r="G105" s="87">
        <v>172049</v>
      </c>
      <c r="H105" s="87" t="s">
        <v>14</v>
      </c>
      <c r="I105" s="87">
        <v>13</v>
      </c>
      <c r="J105" s="125">
        <v>6367.9</v>
      </c>
      <c r="K105" s="125">
        <v>16112.8</v>
      </c>
      <c r="L105" s="125">
        <v>0</v>
      </c>
      <c r="M105" s="125">
        <v>6367.9</v>
      </c>
      <c r="N105" s="125">
        <v>16112.8</v>
      </c>
      <c r="O105" s="125">
        <v>0</v>
      </c>
      <c r="P105" s="146">
        <f>K105+J105+M105+N105</f>
        <v>44961.399999999994</v>
      </c>
    </row>
    <row r="106" spans="1:18" ht="25.5" customHeight="1">
      <c r="B106" s="113">
        <v>2</v>
      </c>
      <c r="C106" s="63" t="s">
        <v>273</v>
      </c>
      <c r="D106" s="89" t="s">
        <v>207</v>
      </c>
      <c r="E106" s="89" t="s">
        <v>210</v>
      </c>
      <c r="F106" s="89" t="s">
        <v>211</v>
      </c>
      <c r="G106" s="89">
        <v>175169</v>
      </c>
      <c r="H106" s="89" t="s">
        <v>14</v>
      </c>
      <c r="I106" s="89">
        <v>13</v>
      </c>
      <c r="J106" s="121">
        <v>1931.6</v>
      </c>
      <c r="K106" s="121">
        <v>3208.7</v>
      </c>
      <c r="L106" s="121">
        <v>0</v>
      </c>
      <c r="M106" s="121">
        <v>1931.6</v>
      </c>
      <c r="N106" s="121">
        <v>3208.7</v>
      </c>
      <c r="O106" s="121">
        <v>0</v>
      </c>
      <c r="P106" s="140">
        <f>K106+J106+M106+N106</f>
        <v>10280.599999999999</v>
      </c>
    </row>
    <row r="107" spans="1:18" ht="25.5" customHeight="1" thickBot="1">
      <c r="B107" s="71" t="s">
        <v>138</v>
      </c>
      <c r="C107" s="72"/>
      <c r="D107" s="72"/>
      <c r="E107" s="72"/>
      <c r="F107" s="105"/>
      <c r="G107" s="105"/>
      <c r="H107" s="105"/>
      <c r="I107" s="105"/>
      <c r="J107" s="103">
        <f>(SUM(J105:J106))</f>
        <v>8299.5</v>
      </c>
      <c r="K107" s="103">
        <f>(SUM(K105:K106))</f>
        <v>19321.5</v>
      </c>
      <c r="L107" s="103">
        <v>0</v>
      </c>
      <c r="M107" s="103">
        <f>(SUM(M105:M106))</f>
        <v>8299.5</v>
      </c>
      <c r="N107" s="103">
        <f>(SUM(N105:N106))</f>
        <v>19321.5</v>
      </c>
      <c r="O107" s="103">
        <v>0</v>
      </c>
      <c r="P107" s="144">
        <f>SUM(P105:P106)</f>
        <v>55241.999999999993</v>
      </c>
      <c r="Q107" s="12"/>
      <c r="R107" s="17"/>
    </row>
    <row r="108" spans="1:18" ht="25.5" customHeight="1" thickBot="1">
      <c r="B108" s="73" t="s">
        <v>282</v>
      </c>
      <c r="C108" s="74"/>
      <c r="D108" s="74"/>
      <c r="E108" s="74"/>
      <c r="F108" s="106"/>
      <c r="G108" s="106"/>
      <c r="H108" s="106"/>
      <c r="I108" s="106"/>
      <c r="J108" s="104"/>
      <c r="K108" s="104"/>
      <c r="L108" s="104"/>
      <c r="M108" s="104"/>
      <c r="N108" s="104"/>
      <c r="O108" s="104"/>
      <c r="P108" s="145"/>
      <c r="Q108" s="12"/>
      <c r="R108" s="17"/>
    </row>
    <row r="109" spans="1:18" ht="63.75">
      <c r="B109" s="115">
        <v>1</v>
      </c>
      <c r="C109" s="70" t="s">
        <v>274</v>
      </c>
      <c r="D109" s="96" t="s">
        <v>212</v>
      </c>
      <c r="E109" s="87" t="s">
        <v>313</v>
      </c>
      <c r="F109" s="87" t="s">
        <v>213</v>
      </c>
      <c r="G109" s="87">
        <v>172054</v>
      </c>
      <c r="H109" s="87" t="s">
        <v>135</v>
      </c>
      <c r="I109" s="87">
        <v>40</v>
      </c>
      <c r="J109" s="125">
        <v>33377.553</v>
      </c>
      <c r="K109" s="125">
        <v>0</v>
      </c>
      <c r="L109" s="125">
        <v>0</v>
      </c>
      <c r="M109" s="125">
        <v>33377.553</v>
      </c>
      <c r="N109" s="125">
        <v>0</v>
      </c>
      <c r="O109" s="125">
        <v>0</v>
      </c>
      <c r="P109" s="146">
        <v>66755.100000000006</v>
      </c>
      <c r="Q109" s="18"/>
    </row>
    <row r="110" spans="1:18" ht="25.5" customHeight="1" thickBot="1">
      <c r="B110" s="71" t="s">
        <v>138</v>
      </c>
      <c r="C110" s="72"/>
      <c r="D110" s="72"/>
      <c r="E110" s="72"/>
      <c r="F110" s="105"/>
      <c r="G110" s="105"/>
      <c r="H110" s="105"/>
      <c r="I110" s="105"/>
      <c r="J110" s="103">
        <f>(J109)</f>
        <v>33377.553</v>
      </c>
      <c r="K110" s="103">
        <v>0</v>
      </c>
      <c r="L110" s="103">
        <v>0</v>
      </c>
      <c r="M110" s="103">
        <f>(M109)</f>
        <v>33377.553</v>
      </c>
      <c r="N110" s="103">
        <v>0</v>
      </c>
      <c r="O110" s="103">
        <v>0</v>
      </c>
      <c r="P110" s="144">
        <f>P109</f>
        <v>66755.100000000006</v>
      </c>
      <c r="Q110" s="12"/>
      <c r="R110" s="17"/>
    </row>
    <row r="111" spans="1:18" ht="25.5" customHeight="1" thickBot="1">
      <c r="B111" s="73" t="s">
        <v>283</v>
      </c>
      <c r="C111" s="74"/>
      <c r="D111" s="74"/>
      <c r="E111" s="74"/>
      <c r="F111" s="106"/>
      <c r="G111" s="106"/>
      <c r="H111" s="106"/>
      <c r="I111" s="106"/>
      <c r="J111" s="104"/>
      <c r="K111" s="104"/>
      <c r="L111" s="104"/>
      <c r="M111" s="104"/>
      <c r="N111" s="104"/>
      <c r="O111" s="104"/>
      <c r="P111" s="145"/>
      <c r="Q111" s="12"/>
      <c r="R111" s="17"/>
    </row>
    <row r="112" spans="1:18" ht="51">
      <c r="B112" s="115">
        <v>1</v>
      </c>
      <c r="C112" s="70" t="s">
        <v>275</v>
      </c>
      <c r="D112" s="87" t="s">
        <v>212</v>
      </c>
      <c r="E112" s="87" t="s">
        <v>214</v>
      </c>
      <c r="F112" s="87" t="s">
        <v>215</v>
      </c>
      <c r="G112" s="87">
        <v>172050</v>
      </c>
      <c r="H112" s="87" t="s">
        <v>14</v>
      </c>
      <c r="I112" s="87">
        <v>13</v>
      </c>
      <c r="J112" s="125">
        <v>5431.8</v>
      </c>
      <c r="K112" s="125">
        <v>8501.9</v>
      </c>
      <c r="L112" s="125">
        <v>0</v>
      </c>
      <c r="M112" s="125">
        <v>5431.8</v>
      </c>
      <c r="N112" s="125">
        <v>8501.9</v>
      </c>
      <c r="O112" s="125">
        <v>0</v>
      </c>
      <c r="P112" s="146">
        <f>J112+K112+M112+N112</f>
        <v>27867.4</v>
      </c>
      <c r="Q112" s="12"/>
    </row>
    <row r="113" spans="1:18" ht="25.5" customHeight="1" thickBot="1">
      <c r="B113" s="75" t="s">
        <v>138</v>
      </c>
      <c r="C113" s="76"/>
      <c r="D113" s="76"/>
      <c r="E113" s="76"/>
      <c r="F113" s="107"/>
      <c r="G113" s="107"/>
      <c r="H113" s="107"/>
      <c r="I113" s="107"/>
      <c r="J113" s="128">
        <f>(J112)</f>
        <v>5431.8</v>
      </c>
      <c r="K113" s="128">
        <f>(K112)</f>
        <v>8501.9</v>
      </c>
      <c r="L113" s="128">
        <v>0</v>
      </c>
      <c r="M113" s="128">
        <f>(M112)</f>
        <v>5431.8</v>
      </c>
      <c r="N113" s="128">
        <f>(N112)</f>
        <v>8501.9</v>
      </c>
      <c r="O113" s="128">
        <v>0</v>
      </c>
      <c r="P113" s="149">
        <f>SUM(J113:K113:M113:N113)</f>
        <v>27867.4</v>
      </c>
      <c r="Q113" s="12"/>
      <c r="R113" s="16"/>
    </row>
    <row r="114" spans="1:18" ht="25.5" customHeight="1" thickBot="1">
      <c r="B114" s="73" t="s">
        <v>337</v>
      </c>
      <c r="C114" s="74"/>
      <c r="D114" s="74"/>
      <c r="E114" s="74"/>
      <c r="F114" s="106"/>
      <c r="G114" s="106"/>
      <c r="H114" s="106"/>
      <c r="I114" s="106"/>
      <c r="J114" s="104"/>
      <c r="K114" s="104"/>
      <c r="L114" s="104"/>
      <c r="M114" s="104"/>
      <c r="N114" s="104"/>
      <c r="O114" s="104"/>
      <c r="P114" s="145"/>
      <c r="Q114" s="12"/>
      <c r="R114" s="16"/>
    </row>
    <row r="115" spans="1:18" s="12" customFormat="1" ht="25.5" customHeight="1">
      <c r="A115" s="15"/>
      <c r="B115" s="116">
        <v>1</v>
      </c>
      <c r="C115" s="77" t="s">
        <v>335</v>
      </c>
      <c r="D115" s="97" t="s">
        <v>333</v>
      </c>
      <c r="E115" s="97" t="s">
        <v>263</v>
      </c>
      <c r="F115" s="110" t="s">
        <v>315</v>
      </c>
      <c r="G115" s="108">
        <v>144000000000000</v>
      </c>
      <c r="H115" s="97" t="s">
        <v>14</v>
      </c>
      <c r="I115" s="97">
        <v>40</v>
      </c>
      <c r="J115" s="129">
        <v>64017.8</v>
      </c>
      <c r="K115" s="129">
        <v>0</v>
      </c>
      <c r="L115" s="129">
        <v>0</v>
      </c>
      <c r="M115" s="129">
        <v>64017.8</v>
      </c>
      <c r="N115" s="129">
        <v>0</v>
      </c>
      <c r="O115" s="129">
        <v>0</v>
      </c>
      <c r="P115" s="150">
        <f>J115+K115+L115+M115+N115+O115</f>
        <v>128035.6</v>
      </c>
    </row>
    <row r="116" spans="1:18" ht="25.5" customHeight="1" thickBot="1">
      <c r="B116" s="71" t="s">
        <v>138</v>
      </c>
      <c r="C116" s="72"/>
      <c r="D116" s="72"/>
      <c r="E116" s="105"/>
      <c r="F116" s="105"/>
      <c r="G116" s="105"/>
      <c r="H116" s="105"/>
      <c r="I116" s="105"/>
      <c r="J116" s="103">
        <f>(J115)</f>
        <v>64017.8</v>
      </c>
      <c r="K116" s="103">
        <f>K115</f>
        <v>0</v>
      </c>
      <c r="L116" s="103">
        <v>0</v>
      </c>
      <c r="M116" s="103">
        <f>(M115)</f>
        <v>64017.8</v>
      </c>
      <c r="N116" s="103">
        <f>N115</f>
        <v>0</v>
      </c>
      <c r="O116" s="103">
        <v>0</v>
      </c>
      <c r="P116" s="151">
        <f>P115</f>
        <v>128035.6</v>
      </c>
      <c r="Q116" s="12"/>
      <c r="R116" s="17"/>
    </row>
    <row r="117" spans="1:18" ht="25.5" customHeight="1" thickBot="1">
      <c r="B117" s="73" t="s">
        <v>338</v>
      </c>
      <c r="C117" s="74"/>
      <c r="D117" s="74"/>
      <c r="E117" s="106"/>
      <c r="F117" s="106"/>
      <c r="G117" s="106"/>
      <c r="H117" s="106"/>
      <c r="I117" s="106"/>
      <c r="J117" s="104"/>
      <c r="K117" s="104"/>
      <c r="L117" s="104"/>
      <c r="M117" s="104"/>
      <c r="N117" s="104"/>
      <c r="O117" s="104"/>
      <c r="P117" s="145"/>
      <c r="Q117" s="12"/>
      <c r="R117" s="17"/>
    </row>
    <row r="118" spans="1:18" ht="76.5">
      <c r="B118" s="117">
        <v>1</v>
      </c>
      <c r="C118" s="78" t="s">
        <v>336</v>
      </c>
      <c r="D118" s="98" t="s">
        <v>334</v>
      </c>
      <c r="E118" s="98" t="s">
        <v>204</v>
      </c>
      <c r="F118" s="99" t="s">
        <v>264</v>
      </c>
      <c r="G118" s="99">
        <v>13893841</v>
      </c>
      <c r="H118" s="99" t="s">
        <v>14</v>
      </c>
      <c r="I118" s="99">
        <v>30</v>
      </c>
      <c r="J118" s="125">
        <v>14948.23</v>
      </c>
      <c r="K118" s="125">
        <v>29896.57</v>
      </c>
      <c r="L118" s="125">
        <v>0</v>
      </c>
      <c r="M118" s="125">
        <v>14948.23</v>
      </c>
      <c r="N118" s="125">
        <v>29896.57</v>
      </c>
      <c r="O118" s="125">
        <v>0</v>
      </c>
      <c r="P118" s="152">
        <f>SUM(J118:K118:M118:N118)</f>
        <v>89689.600000000006</v>
      </c>
      <c r="Q118" s="12"/>
    </row>
    <row r="119" spans="1:18" ht="25.5" customHeight="1" thickBot="1">
      <c r="B119" s="79" t="s">
        <v>138</v>
      </c>
      <c r="C119" s="80"/>
      <c r="D119" s="80"/>
      <c r="E119" s="109"/>
      <c r="F119" s="109"/>
      <c r="G119" s="109"/>
      <c r="H119" s="109"/>
      <c r="I119" s="109"/>
      <c r="J119" s="130">
        <v>14948.23</v>
      </c>
      <c r="K119" s="130">
        <v>29896.57</v>
      </c>
      <c r="L119" s="130">
        <v>0</v>
      </c>
      <c r="M119" s="130">
        <v>14948.23</v>
      </c>
      <c r="N119" s="130">
        <v>29896.57</v>
      </c>
      <c r="O119" s="130">
        <v>0</v>
      </c>
      <c r="P119" s="153">
        <f>SUM(J119:K119:M119:N119)</f>
        <v>89689.600000000006</v>
      </c>
      <c r="Q119" s="12"/>
      <c r="R119" s="17"/>
    </row>
    <row r="120" spans="1:18" ht="25.5" customHeight="1" thickBot="1">
      <c r="B120" s="73" t="s">
        <v>284</v>
      </c>
      <c r="C120" s="74"/>
      <c r="D120" s="74"/>
      <c r="E120" s="106"/>
      <c r="F120" s="106"/>
      <c r="G120" s="106"/>
      <c r="H120" s="106"/>
      <c r="I120" s="106"/>
      <c r="J120" s="104"/>
      <c r="K120" s="104"/>
      <c r="L120" s="104"/>
      <c r="M120" s="104"/>
      <c r="N120" s="104"/>
      <c r="O120" s="104"/>
      <c r="P120" s="145"/>
      <c r="Q120" s="12"/>
      <c r="R120" s="17"/>
    </row>
    <row r="121" spans="1:18" ht="102">
      <c r="B121" s="118">
        <v>1</v>
      </c>
      <c r="C121" s="78" t="s">
        <v>276</v>
      </c>
      <c r="D121" s="98" t="s">
        <v>265</v>
      </c>
      <c r="E121" s="98" t="s">
        <v>266</v>
      </c>
      <c r="F121" s="98" t="s">
        <v>267</v>
      </c>
      <c r="G121" s="99">
        <v>13999235</v>
      </c>
      <c r="H121" s="99" t="s">
        <v>14</v>
      </c>
      <c r="I121" s="87">
        <v>14</v>
      </c>
      <c r="J121" s="125">
        <v>1987.98</v>
      </c>
      <c r="K121" s="136">
        <v>5963.93</v>
      </c>
      <c r="L121" s="136">
        <v>0</v>
      </c>
      <c r="M121" s="125">
        <v>1987.98</v>
      </c>
      <c r="N121" s="136">
        <v>5963.93</v>
      </c>
      <c r="O121" s="136">
        <v>0</v>
      </c>
      <c r="P121" s="152">
        <f>SUM(J121:K121:M121:N121)</f>
        <v>15903.82</v>
      </c>
      <c r="Q121" s="19"/>
      <c r="R121" s="20"/>
    </row>
    <row r="122" spans="1:18" ht="25.5" customHeight="1" thickBot="1">
      <c r="B122" s="71" t="s">
        <v>138</v>
      </c>
      <c r="C122" s="72"/>
      <c r="D122" s="72"/>
      <c r="E122" s="105"/>
      <c r="F122" s="105"/>
      <c r="G122" s="105"/>
      <c r="H122" s="72"/>
      <c r="I122" s="105"/>
      <c r="J122" s="103">
        <v>1987.98</v>
      </c>
      <c r="K122" s="137">
        <v>5963.93</v>
      </c>
      <c r="L122" s="137">
        <v>0</v>
      </c>
      <c r="M122" s="103">
        <v>1987.98</v>
      </c>
      <c r="N122" s="137">
        <v>5963.93</v>
      </c>
      <c r="O122" s="137">
        <v>0</v>
      </c>
      <c r="P122" s="149">
        <f>P121</f>
        <v>15903.82</v>
      </c>
    </row>
    <row r="123" spans="1:18" ht="25.5" customHeight="1" thickBot="1">
      <c r="B123" s="73" t="s">
        <v>285</v>
      </c>
      <c r="C123" s="74"/>
      <c r="D123" s="74"/>
      <c r="E123" s="106"/>
      <c r="F123" s="106"/>
      <c r="G123" s="106"/>
      <c r="H123" s="74"/>
      <c r="I123" s="106"/>
      <c r="J123" s="104"/>
      <c r="K123" s="138"/>
      <c r="L123" s="138"/>
      <c r="M123" s="104"/>
      <c r="N123" s="138"/>
      <c r="O123" s="138"/>
      <c r="P123" s="145"/>
    </row>
    <row r="124" spans="1:18" ht="51">
      <c r="B124" s="117">
        <v>1</v>
      </c>
      <c r="C124" s="81" t="s">
        <v>277</v>
      </c>
      <c r="D124" s="99" t="s">
        <v>268</v>
      </c>
      <c r="E124" s="99" t="s">
        <v>269</v>
      </c>
      <c r="F124" s="99" t="s">
        <v>270</v>
      </c>
      <c r="G124" s="82" t="s">
        <v>317</v>
      </c>
      <c r="H124" s="99" t="s">
        <v>206</v>
      </c>
      <c r="I124" s="87">
        <v>60</v>
      </c>
      <c r="J124" s="125">
        <v>124877.26</v>
      </c>
      <c r="K124" s="125">
        <v>0</v>
      </c>
      <c r="L124" s="125">
        <v>0</v>
      </c>
      <c r="M124" s="125">
        <v>124877.26</v>
      </c>
      <c r="N124" s="125">
        <v>0</v>
      </c>
      <c r="O124" s="125">
        <v>0</v>
      </c>
      <c r="P124" s="146">
        <f>K124+J124+M124+N124</f>
        <v>249754.52</v>
      </c>
      <c r="Q124" s="12"/>
    </row>
    <row r="125" spans="1:18" s="10" customFormat="1" ht="25.5" customHeight="1" thickBot="1">
      <c r="A125" s="21"/>
      <c r="B125" s="66" t="s">
        <v>138</v>
      </c>
      <c r="C125" s="67"/>
      <c r="D125" s="67"/>
      <c r="E125" s="103"/>
      <c r="F125" s="103"/>
      <c r="G125" s="103"/>
      <c r="H125" s="67"/>
      <c r="I125" s="103"/>
      <c r="J125" s="103">
        <f t="shared" ref="J125:O125" si="4">(J124)</f>
        <v>124877.26</v>
      </c>
      <c r="K125" s="103">
        <f t="shared" si="4"/>
        <v>0</v>
      </c>
      <c r="L125" s="103">
        <f t="shared" si="4"/>
        <v>0</v>
      </c>
      <c r="M125" s="103">
        <f t="shared" si="4"/>
        <v>124877.26</v>
      </c>
      <c r="N125" s="103">
        <f t="shared" si="4"/>
        <v>0</v>
      </c>
      <c r="O125" s="103">
        <f t="shared" si="4"/>
        <v>0</v>
      </c>
      <c r="P125" s="144">
        <f>P124</f>
        <v>249754.52</v>
      </c>
      <c r="Q125" s="16"/>
      <c r="R125" s="16"/>
    </row>
    <row r="126" spans="1:18" s="10" customFormat="1" ht="25.5" customHeight="1" thickBot="1">
      <c r="A126" s="21"/>
      <c r="B126" s="68" t="s">
        <v>286</v>
      </c>
      <c r="C126" s="69"/>
      <c r="D126" s="69"/>
      <c r="E126" s="104"/>
      <c r="F126" s="104"/>
      <c r="G126" s="104"/>
      <c r="H126" s="69"/>
      <c r="I126" s="104"/>
      <c r="J126" s="104"/>
      <c r="K126" s="104"/>
      <c r="L126" s="104"/>
      <c r="M126" s="104"/>
      <c r="N126" s="104"/>
      <c r="O126" s="104"/>
      <c r="P126" s="145"/>
      <c r="Q126" s="16"/>
      <c r="R126" s="16"/>
    </row>
    <row r="127" spans="1:18" ht="75" customHeight="1">
      <c r="B127" s="118">
        <v>1</v>
      </c>
      <c r="C127" s="93" t="s">
        <v>278</v>
      </c>
      <c r="D127" s="98" t="s">
        <v>217</v>
      </c>
      <c r="E127" s="98" t="s">
        <v>218</v>
      </c>
      <c r="F127" s="98" t="s">
        <v>219</v>
      </c>
      <c r="G127" s="98">
        <v>224489</v>
      </c>
      <c r="H127" s="98" t="s">
        <v>14</v>
      </c>
      <c r="I127" s="96">
        <v>14</v>
      </c>
      <c r="J127" s="131">
        <v>1443.97</v>
      </c>
      <c r="K127" s="131">
        <v>4145.1400000000003</v>
      </c>
      <c r="L127" s="131">
        <v>0</v>
      </c>
      <c r="M127" s="131">
        <v>1443.97</v>
      </c>
      <c r="N127" s="131">
        <v>4145.1400000000003</v>
      </c>
      <c r="O127" s="131">
        <v>0</v>
      </c>
      <c r="P127" s="154">
        <f>SUM(J127:L127:M127:N127)</f>
        <v>11178.220000000001</v>
      </c>
    </row>
    <row r="128" spans="1:18" ht="75" customHeight="1">
      <c r="B128" s="119">
        <v>2</v>
      </c>
      <c r="C128" s="94" t="s">
        <v>278</v>
      </c>
      <c r="D128" s="94" t="s">
        <v>220</v>
      </c>
      <c r="E128" s="94" t="s">
        <v>221</v>
      </c>
      <c r="F128" s="94" t="s">
        <v>222</v>
      </c>
      <c r="G128" s="94">
        <v>90640063</v>
      </c>
      <c r="H128" s="94" t="s">
        <v>14</v>
      </c>
      <c r="I128" s="88">
        <v>8</v>
      </c>
      <c r="J128" s="132">
        <v>2240.69</v>
      </c>
      <c r="K128" s="132">
        <v>4923.72</v>
      </c>
      <c r="L128" s="132">
        <v>0</v>
      </c>
      <c r="M128" s="132">
        <v>2240.69</v>
      </c>
      <c r="N128" s="132">
        <v>4923.72</v>
      </c>
      <c r="O128" s="132">
        <v>0</v>
      </c>
      <c r="P128" s="155">
        <f>SUM(J128:L128:M128:N128:O128)</f>
        <v>14328.82</v>
      </c>
    </row>
    <row r="129" spans="2:17" ht="75" customHeight="1">
      <c r="B129" s="119">
        <v>3</v>
      </c>
      <c r="C129" s="94" t="s">
        <v>278</v>
      </c>
      <c r="D129" s="94" t="s">
        <v>314</v>
      </c>
      <c r="E129" s="94" t="s">
        <v>223</v>
      </c>
      <c r="F129" s="94" t="s">
        <v>224</v>
      </c>
      <c r="G129" s="94">
        <v>1277087</v>
      </c>
      <c r="H129" s="94" t="s">
        <v>14</v>
      </c>
      <c r="I129" s="88">
        <v>39</v>
      </c>
      <c r="J129" s="132">
        <v>10175.48</v>
      </c>
      <c r="K129" s="132">
        <v>27192.11</v>
      </c>
      <c r="L129" s="132">
        <v>0</v>
      </c>
      <c r="M129" s="132">
        <v>10175.48</v>
      </c>
      <c r="N129" s="132">
        <v>27192.11</v>
      </c>
      <c r="O129" s="132">
        <v>0</v>
      </c>
      <c r="P129" s="155">
        <f>J129+K129+L129+M129+N129+O129</f>
        <v>74735.179999999993</v>
      </c>
    </row>
    <row r="130" spans="2:17" ht="75" customHeight="1">
      <c r="B130" s="119">
        <v>4</v>
      </c>
      <c r="C130" s="94" t="s">
        <v>278</v>
      </c>
      <c r="D130" s="94" t="s">
        <v>225</v>
      </c>
      <c r="E130" s="94" t="s">
        <v>226</v>
      </c>
      <c r="F130" s="100" t="s">
        <v>227</v>
      </c>
      <c r="G130" s="94">
        <v>13851511</v>
      </c>
      <c r="H130" s="94" t="s">
        <v>14</v>
      </c>
      <c r="I130" s="88">
        <v>31</v>
      </c>
      <c r="J130" s="132">
        <v>18757.13</v>
      </c>
      <c r="K130" s="132">
        <v>54094.23</v>
      </c>
      <c r="L130" s="132">
        <v>0</v>
      </c>
      <c r="M130" s="132">
        <v>18757.13</v>
      </c>
      <c r="N130" s="132">
        <v>54094.23</v>
      </c>
      <c r="O130" s="132">
        <v>0</v>
      </c>
      <c r="P130" s="155">
        <f>SUM(J130:L130:M130:N130:O130)</f>
        <v>145702.72</v>
      </c>
    </row>
    <row r="131" spans="2:17" ht="75" customHeight="1">
      <c r="B131" s="119">
        <v>5</v>
      </c>
      <c r="C131" s="94" t="s">
        <v>278</v>
      </c>
      <c r="D131" s="94" t="s">
        <v>228</v>
      </c>
      <c r="E131" s="94" t="s">
        <v>229</v>
      </c>
      <c r="F131" s="100" t="s">
        <v>230</v>
      </c>
      <c r="G131" s="94">
        <v>3515968</v>
      </c>
      <c r="H131" s="94" t="s">
        <v>14</v>
      </c>
      <c r="I131" s="88">
        <v>15</v>
      </c>
      <c r="J131" s="132">
        <v>13714.26</v>
      </c>
      <c r="K131" s="132">
        <v>38388.660000000003</v>
      </c>
      <c r="L131" s="132">
        <v>0</v>
      </c>
      <c r="M131" s="132">
        <v>13714.26</v>
      </c>
      <c r="N131" s="132">
        <v>38388.660000000003</v>
      </c>
      <c r="O131" s="132">
        <v>0</v>
      </c>
      <c r="P131" s="155">
        <f>SUM(J131:K131:M131:N131)</f>
        <v>104205.84000000001</v>
      </c>
      <c r="Q131" s="22"/>
    </row>
    <row r="132" spans="2:17" ht="75" customHeight="1">
      <c r="B132" s="119">
        <v>6</v>
      </c>
      <c r="C132" s="94" t="s">
        <v>278</v>
      </c>
      <c r="D132" s="94" t="s">
        <v>231</v>
      </c>
      <c r="E132" s="94" t="s">
        <v>232</v>
      </c>
      <c r="F132" s="94" t="s">
        <v>233</v>
      </c>
      <c r="G132" s="94">
        <v>1191568</v>
      </c>
      <c r="H132" s="94" t="s">
        <v>14</v>
      </c>
      <c r="I132" s="88">
        <v>4</v>
      </c>
      <c r="J132" s="132">
        <v>570.41</v>
      </c>
      <c r="K132" s="132">
        <v>1589.58</v>
      </c>
      <c r="L132" s="132">
        <v>0</v>
      </c>
      <c r="M132" s="132">
        <v>570.41</v>
      </c>
      <c r="N132" s="132">
        <v>1589.58</v>
      </c>
      <c r="O132" s="132">
        <v>0</v>
      </c>
      <c r="P132" s="155">
        <f>SUM(J132:L132:M132:N132)</f>
        <v>4319.9799999999996</v>
      </c>
    </row>
    <row r="133" spans="2:17" ht="75" customHeight="1">
      <c r="B133" s="119">
        <v>7</v>
      </c>
      <c r="C133" s="94" t="s">
        <v>278</v>
      </c>
      <c r="D133" s="94" t="s">
        <v>189</v>
      </c>
      <c r="E133" s="94" t="s">
        <v>234</v>
      </c>
      <c r="F133" s="94" t="s">
        <v>235</v>
      </c>
      <c r="G133" s="94">
        <v>172048</v>
      </c>
      <c r="H133" s="94" t="s">
        <v>14</v>
      </c>
      <c r="I133" s="88">
        <v>6</v>
      </c>
      <c r="J133" s="132">
        <v>333.63</v>
      </c>
      <c r="K133" s="132">
        <v>934.99</v>
      </c>
      <c r="L133" s="132">
        <v>0</v>
      </c>
      <c r="M133" s="132">
        <v>333.63</v>
      </c>
      <c r="N133" s="132">
        <v>934.99</v>
      </c>
      <c r="O133" s="132">
        <v>0</v>
      </c>
      <c r="P133" s="155">
        <f>SUM(J133:L133:M133:N133)</f>
        <v>2537.2399999999998</v>
      </c>
    </row>
    <row r="134" spans="2:17" ht="75" customHeight="1">
      <c r="B134" s="119">
        <v>8</v>
      </c>
      <c r="C134" s="94" t="s">
        <v>278</v>
      </c>
      <c r="D134" s="94" t="s">
        <v>236</v>
      </c>
      <c r="E134" s="94" t="s">
        <v>237</v>
      </c>
      <c r="F134" s="94" t="s">
        <v>238</v>
      </c>
      <c r="G134" s="94">
        <v>172056</v>
      </c>
      <c r="H134" s="94" t="s">
        <v>14</v>
      </c>
      <c r="I134" s="88">
        <v>6</v>
      </c>
      <c r="J134" s="132">
        <v>94.58</v>
      </c>
      <c r="K134" s="132">
        <v>251.28</v>
      </c>
      <c r="L134" s="132">
        <v>0</v>
      </c>
      <c r="M134" s="132">
        <v>94.58</v>
      </c>
      <c r="N134" s="132">
        <v>251.28</v>
      </c>
      <c r="O134" s="132">
        <v>0</v>
      </c>
      <c r="P134" s="155">
        <f>SUM(J134:L134:M134:N134)</f>
        <v>691.72</v>
      </c>
    </row>
    <row r="135" spans="2:17" ht="75" customHeight="1">
      <c r="B135" s="119">
        <v>9</v>
      </c>
      <c r="C135" s="94" t="s">
        <v>278</v>
      </c>
      <c r="D135" s="94" t="s">
        <v>236</v>
      </c>
      <c r="E135" s="94" t="s">
        <v>239</v>
      </c>
      <c r="F135" s="94" t="s">
        <v>240</v>
      </c>
      <c r="G135" s="94">
        <v>175170</v>
      </c>
      <c r="H135" s="94" t="s">
        <v>14</v>
      </c>
      <c r="I135" s="88">
        <v>6</v>
      </c>
      <c r="J135" s="132">
        <v>316.17</v>
      </c>
      <c r="K135" s="132">
        <v>873.28</v>
      </c>
      <c r="L135" s="132">
        <v>0</v>
      </c>
      <c r="M135" s="132">
        <v>316.17</v>
      </c>
      <c r="N135" s="132">
        <v>873.28</v>
      </c>
      <c r="O135" s="132">
        <v>0</v>
      </c>
      <c r="P135" s="155">
        <f>SUM(J135:L135:M135:N135)</f>
        <v>2378.9</v>
      </c>
    </row>
    <row r="136" spans="2:17" ht="75" customHeight="1">
      <c r="B136" s="119">
        <v>10</v>
      </c>
      <c r="C136" s="94" t="s">
        <v>278</v>
      </c>
      <c r="D136" s="94" t="s">
        <v>236</v>
      </c>
      <c r="E136" s="94" t="s">
        <v>241</v>
      </c>
      <c r="F136" s="94" t="s">
        <v>242</v>
      </c>
      <c r="G136" s="94">
        <v>175174</v>
      </c>
      <c r="H136" s="94" t="s">
        <v>14</v>
      </c>
      <c r="I136" s="88">
        <v>6</v>
      </c>
      <c r="J136" s="132">
        <v>121.4</v>
      </c>
      <c r="K136" s="132">
        <v>336.25</v>
      </c>
      <c r="L136" s="132">
        <v>0</v>
      </c>
      <c r="M136" s="132">
        <v>121.4</v>
      </c>
      <c r="N136" s="132">
        <v>336.25</v>
      </c>
      <c r="O136" s="132">
        <v>0</v>
      </c>
      <c r="P136" s="155">
        <f>SUM(J136:L136:M136:N136)</f>
        <v>915.3</v>
      </c>
    </row>
    <row r="137" spans="2:17" ht="75" customHeight="1">
      <c r="B137" s="119">
        <v>11</v>
      </c>
      <c r="C137" s="94" t="s">
        <v>278</v>
      </c>
      <c r="D137" s="94" t="s">
        <v>236</v>
      </c>
      <c r="E137" s="94" t="s">
        <v>243</v>
      </c>
      <c r="F137" s="94" t="s">
        <v>244</v>
      </c>
      <c r="G137" s="94">
        <v>172319</v>
      </c>
      <c r="H137" s="94" t="s">
        <v>14</v>
      </c>
      <c r="I137" s="88">
        <v>6</v>
      </c>
      <c r="J137" s="132">
        <v>430.64</v>
      </c>
      <c r="K137" s="132">
        <v>1179.3499999999999</v>
      </c>
      <c r="L137" s="132">
        <v>0</v>
      </c>
      <c r="M137" s="132">
        <v>430.64</v>
      </c>
      <c r="N137" s="132">
        <v>1179.3499999999999</v>
      </c>
      <c r="O137" s="132">
        <v>0</v>
      </c>
      <c r="P137" s="155">
        <f>SUM(J137:L137:M137:N137)</f>
        <v>3219.9799999999996</v>
      </c>
    </row>
    <row r="138" spans="2:17" ht="75" customHeight="1">
      <c r="B138" s="119">
        <v>12</v>
      </c>
      <c r="C138" s="94" t="s">
        <v>278</v>
      </c>
      <c r="D138" s="94" t="s">
        <v>236</v>
      </c>
      <c r="E138" s="94" t="s">
        <v>245</v>
      </c>
      <c r="F138" s="94" t="s">
        <v>246</v>
      </c>
      <c r="G138" s="94">
        <v>172322</v>
      </c>
      <c r="H138" s="94" t="s">
        <v>14</v>
      </c>
      <c r="I138" s="88">
        <v>6</v>
      </c>
      <c r="J138" s="132">
        <v>134.52000000000001</v>
      </c>
      <c r="K138" s="132">
        <v>371.7</v>
      </c>
      <c r="L138" s="132">
        <v>0</v>
      </c>
      <c r="M138" s="132">
        <v>134.52000000000001</v>
      </c>
      <c r="N138" s="132">
        <v>371.7</v>
      </c>
      <c r="O138" s="132">
        <v>0</v>
      </c>
      <c r="P138" s="155">
        <f>SUM(J138:K138:M138:N138:O138)</f>
        <v>1012.44</v>
      </c>
    </row>
    <row r="139" spans="2:17" ht="75" customHeight="1">
      <c r="B139" s="119">
        <v>13</v>
      </c>
      <c r="C139" s="94" t="s">
        <v>278</v>
      </c>
      <c r="D139" s="94" t="s">
        <v>247</v>
      </c>
      <c r="E139" s="94" t="s">
        <v>248</v>
      </c>
      <c r="F139" s="94" t="s">
        <v>249</v>
      </c>
      <c r="G139" s="94">
        <v>172052</v>
      </c>
      <c r="H139" s="94" t="s">
        <v>14</v>
      </c>
      <c r="I139" s="88">
        <v>10</v>
      </c>
      <c r="J139" s="132">
        <v>320</v>
      </c>
      <c r="K139" s="132">
        <v>688.6</v>
      </c>
      <c r="L139" s="132">
        <v>0</v>
      </c>
      <c r="M139" s="132">
        <v>320</v>
      </c>
      <c r="N139" s="132">
        <v>688.6</v>
      </c>
      <c r="O139" s="132">
        <v>0</v>
      </c>
      <c r="P139" s="155">
        <f>SUM(J139:K139:L139:M139:N139:O139)</f>
        <v>2017.1999999999998</v>
      </c>
      <c r="Q139" s="12"/>
    </row>
    <row r="140" spans="2:17" ht="75" customHeight="1">
      <c r="B140" s="119">
        <v>14</v>
      </c>
      <c r="C140" s="94" t="s">
        <v>278</v>
      </c>
      <c r="D140" s="94" t="s">
        <v>236</v>
      </c>
      <c r="E140" s="94" t="s">
        <v>250</v>
      </c>
      <c r="F140" s="94" t="s">
        <v>251</v>
      </c>
      <c r="G140" s="94">
        <v>172051</v>
      </c>
      <c r="H140" s="94" t="s">
        <v>14</v>
      </c>
      <c r="I140" s="88">
        <v>10</v>
      </c>
      <c r="J140" s="132">
        <v>110.98</v>
      </c>
      <c r="K140" s="132">
        <v>330.8</v>
      </c>
      <c r="L140" s="132">
        <v>0</v>
      </c>
      <c r="M140" s="132">
        <v>110.98</v>
      </c>
      <c r="N140" s="132">
        <v>330.8</v>
      </c>
      <c r="O140" s="132">
        <v>0</v>
      </c>
      <c r="P140" s="155">
        <f>SUM(J140:K140:L140:M140:N140:O140)</f>
        <v>883.56</v>
      </c>
    </row>
    <row r="141" spans="2:17" ht="75" customHeight="1">
      <c r="B141" s="119">
        <v>15</v>
      </c>
      <c r="C141" s="94" t="s">
        <v>278</v>
      </c>
      <c r="D141" s="94" t="s">
        <v>231</v>
      </c>
      <c r="E141" s="94" t="s">
        <v>252</v>
      </c>
      <c r="F141" s="94" t="s">
        <v>253</v>
      </c>
      <c r="G141" s="94">
        <v>1191565</v>
      </c>
      <c r="H141" s="94" t="s">
        <v>14</v>
      </c>
      <c r="I141" s="88">
        <v>4</v>
      </c>
      <c r="J141" s="132">
        <v>284.88</v>
      </c>
      <c r="K141" s="132">
        <v>755.8</v>
      </c>
      <c r="L141" s="132">
        <v>0</v>
      </c>
      <c r="M141" s="132">
        <v>284.88</v>
      </c>
      <c r="N141" s="132">
        <v>755.8</v>
      </c>
      <c r="O141" s="132">
        <v>0</v>
      </c>
      <c r="P141" s="155">
        <f>SUM(J141:K141:L141:M141:N141:O141)</f>
        <v>2081.3599999999997</v>
      </c>
    </row>
    <row r="142" spans="2:17" ht="75" customHeight="1">
      <c r="B142" s="119">
        <v>16</v>
      </c>
      <c r="C142" s="94" t="s">
        <v>278</v>
      </c>
      <c r="D142" s="94" t="s">
        <v>236</v>
      </c>
      <c r="E142" s="94" t="s">
        <v>254</v>
      </c>
      <c r="F142" s="94" t="s">
        <v>255</v>
      </c>
      <c r="G142" s="94">
        <v>190920</v>
      </c>
      <c r="H142" s="94" t="s">
        <v>14</v>
      </c>
      <c r="I142" s="88">
        <v>6</v>
      </c>
      <c r="J142" s="132">
        <v>122.34</v>
      </c>
      <c r="K142" s="132">
        <v>359.77</v>
      </c>
      <c r="L142" s="132">
        <v>0</v>
      </c>
      <c r="M142" s="132">
        <v>122.34</v>
      </c>
      <c r="N142" s="132">
        <v>359.77</v>
      </c>
      <c r="O142" s="132">
        <v>0</v>
      </c>
      <c r="P142" s="155">
        <f>SUM(J142:K142:L142:M142:N142:O142)</f>
        <v>964.22</v>
      </c>
    </row>
    <row r="143" spans="2:17" ht="75" customHeight="1">
      <c r="B143" s="119">
        <v>17</v>
      </c>
      <c r="C143" s="94" t="s">
        <v>278</v>
      </c>
      <c r="D143" s="94" t="s">
        <v>256</v>
      </c>
      <c r="E143" s="94" t="s">
        <v>252</v>
      </c>
      <c r="F143" s="94" t="s">
        <v>257</v>
      </c>
      <c r="G143" s="94">
        <v>13789069</v>
      </c>
      <c r="H143" s="94" t="s">
        <v>258</v>
      </c>
      <c r="I143" s="88">
        <v>42</v>
      </c>
      <c r="J143" s="132">
        <v>16447.48</v>
      </c>
      <c r="K143" s="132">
        <v>38038.58</v>
      </c>
      <c r="L143" s="132">
        <v>0</v>
      </c>
      <c r="M143" s="132">
        <v>16447.48</v>
      </c>
      <c r="N143" s="132">
        <v>38038.58</v>
      </c>
      <c r="O143" s="132">
        <v>0</v>
      </c>
      <c r="P143" s="155">
        <f>SUM(J143:K143:L143:M143:N143:O143)</f>
        <v>108972.12</v>
      </c>
      <c r="Q143" s="22"/>
    </row>
    <row r="144" spans="2:17" ht="90.75" customHeight="1">
      <c r="B144" s="119">
        <v>18</v>
      </c>
      <c r="C144" s="94" t="s">
        <v>278</v>
      </c>
      <c r="D144" s="94" t="s">
        <v>236</v>
      </c>
      <c r="E144" s="94" t="s">
        <v>259</v>
      </c>
      <c r="F144" s="111" t="s">
        <v>271</v>
      </c>
      <c r="G144" s="94">
        <v>4250007687</v>
      </c>
      <c r="H144" s="94" t="s">
        <v>260</v>
      </c>
      <c r="I144" s="88">
        <v>10</v>
      </c>
      <c r="J144" s="132">
        <v>7603.37</v>
      </c>
      <c r="K144" s="132">
        <v>105.6</v>
      </c>
      <c r="L144" s="132">
        <v>0</v>
      </c>
      <c r="M144" s="132">
        <v>7603.37</v>
      </c>
      <c r="N144" s="132">
        <v>105.6</v>
      </c>
      <c r="O144" s="132">
        <v>0</v>
      </c>
      <c r="P144" s="155">
        <f>J144+K144+M144+N144</f>
        <v>15417.94</v>
      </c>
    </row>
    <row r="145" spans="1:20" ht="129.75" customHeight="1">
      <c r="B145" s="120">
        <v>19</v>
      </c>
      <c r="C145" s="94" t="s">
        <v>278</v>
      </c>
      <c r="D145" s="100" t="s">
        <v>247</v>
      </c>
      <c r="E145" s="100" t="s">
        <v>261</v>
      </c>
      <c r="F145" s="111" t="s">
        <v>306</v>
      </c>
      <c r="G145" s="100">
        <v>4250006733</v>
      </c>
      <c r="H145" s="100" t="s">
        <v>262</v>
      </c>
      <c r="I145" s="90">
        <v>120</v>
      </c>
      <c r="J145" s="133">
        <v>79823.990000000005</v>
      </c>
      <c r="K145" s="133">
        <v>47558.5</v>
      </c>
      <c r="L145" s="133">
        <v>299515.95</v>
      </c>
      <c r="M145" s="133">
        <v>79823.990000000005</v>
      </c>
      <c r="N145" s="133">
        <v>47558.5</v>
      </c>
      <c r="O145" s="133">
        <v>299515.95</v>
      </c>
      <c r="P145" s="156">
        <f>J145+K145+L145+M145+N145+O145</f>
        <v>853796.87999999989</v>
      </c>
    </row>
    <row r="146" spans="1:20" s="10" customFormat="1" ht="25.5" customHeight="1" thickBot="1">
      <c r="A146" s="21"/>
      <c r="B146" s="83"/>
      <c r="C146" s="84"/>
      <c r="D146" s="84"/>
      <c r="E146" s="84"/>
      <c r="F146" s="84"/>
      <c r="G146" s="84"/>
      <c r="H146" s="84"/>
      <c r="I146" s="84"/>
      <c r="J146" s="134">
        <f>(SUM(J127:J145))</f>
        <v>153045.91999999998</v>
      </c>
      <c r="K146" s="134">
        <f>SUM(K127:K145)</f>
        <v>222117.94000000003</v>
      </c>
      <c r="L146" s="139">
        <f>(SUM(L127:L145))</f>
        <v>299515.95</v>
      </c>
      <c r="M146" s="134">
        <f>(SUM(M127:M145))</f>
        <v>153045.91999999998</v>
      </c>
      <c r="N146" s="134">
        <f>SUM(N127:N145)</f>
        <v>222117.94000000003</v>
      </c>
      <c r="O146" s="139">
        <f>(SUM(O127:O145))</f>
        <v>299515.95</v>
      </c>
      <c r="P146" s="157">
        <f>SUM(P127:P145)</f>
        <v>1349359.6199999999</v>
      </c>
      <c r="Q146" s="16"/>
      <c r="R146" s="16"/>
      <c r="S146" s="9"/>
      <c r="T146" s="9"/>
    </row>
    <row r="147" spans="1:20" ht="25.5" customHeight="1" thickBot="1">
      <c r="B147" s="31"/>
      <c r="C147" s="32"/>
      <c r="D147" s="32"/>
      <c r="E147" s="32"/>
      <c r="F147" s="32"/>
      <c r="G147" s="32"/>
      <c r="H147" s="32"/>
      <c r="I147" s="32"/>
      <c r="J147" s="135">
        <f>J146+'szacunkowe zużycie energii kWh'!J125+J122+J119+J116+J113+J110+J107+J103+J97+J69</f>
        <v>630856.353</v>
      </c>
      <c r="K147" s="135">
        <f t="shared" ref="K147:P147" si="5">K146+K125+K122+K119+K116+K113+K110+K107+K103+K97+K69</f>
        <v>517614.26000000013</v>
      </c>
      <c r="L147" s="135">
        <f t="shared" si="5"/>
        <v>299515.95</v>
      </c>
      <c r="M147" s="135">
        <f t="shared" si="5"/>
        <v>630856.353</v>
      </c>
      <c r="N147" s="135">
        <f t="shared" si="5"/>
        <v>517614.26000000013</v>
      </c>
      <c r="O147" s="135">
        <f t="shared" si="5"/>
        <v>299515.95</v>
      </c>
      <c r="P147" s="158">
        <f t="shared" si="5"/>
        <v>2895973.1200000006</v>
      </c>
    </row>
    <row r="150" spans="1:20" ht="132" customHeight="1">
      <c r="B150" s="40" t="s">
        <v>279</v>
      </c>
      <c r="C150" s="41" t="s">
        <v>328</v>
      </c>
      <c r="D150" s="41" t="s">
        <v>329</v>
      </c>
      <c r="E150" s="42" t="s">
        <v>330</v>
      </c>
      <c r="F150" s="43" t="s">
        <v>331</v>
      </c>
    </row>
    <row r="151" spans="1:20" ht="25.5" customHeight="1">
      <c r="B151" s="38" t="s">
        <v>260</v>
      </c>
      <c r="C151" s="35">
        <f>D151+E151</f>
        <v>15417.94</v>
      </c>
      <c r="D151" s="33">
        <f>J144+M144</f>
        <v>15206.74</v>
      </c>
      <c r="E151" s="85">
        <f>K144+N144</f>
        <v>211.2</v>
      </c>
      <c r="F151" s="33">
        <v>0</v>
      </c>
    </row>
    <row r="152" spans="1:20" ht="25.5" customHeight="1">
      <c r="B152" s="39" t="s">
        <v>262</v>
      </c>
      <c r="C152" s="35">
        <f>F152+E152+D152</f>
        <v>853796.88</v>
      </c>
      <c r="D152" s="33">
        <f>J145+M145</f>
        <v>159647.98000000001</v>
      </c>
      <c r="E152" s="34">
        <f>K145+N145</f>
        <v>95117</v>
      </c>
      <c r="F152" s="33">
        <f>O145+L145</f>
        <v>599031.9</v>
      </c>
    </row>
    <row r="153" spans="1:20" ht="25.5" customHeight="1">
      <c r="B153" s="38" t="s">
        <v>135</v>
      </c>
      <c r="C153" s="35">
        <v>120299.11</v>
      </c>
      <c r="D153" s="33">
        <f>J67+M67+J71+M71+J86+M86+J89+M89+J90+M90+J91+M91+J92+M92+J93+M93+J94+M94+J95+M95+J96+M96+J101+M101+J109+M109</f>
        <v>120299.10600000001</v>
      </c>
      <c r="E153" s="34">
        <v>0</v>
      </c>
      <c r="F153" s="33">
        <v>0</v>
      </c>
    </row>
    <row r="154" spans="1:20" ht="25.5" customHeight="1">
      <c r="B154" s="39" t="s">
        <v>287</v>
      </c>
      <c r="C154" s="35">
        <f>D154+E154</f>
        <v>1330104.1499999999</v>
      </c>
      <c r="D154" s="33">
        <v>466281</v>
      </c>
      <c r="E154" s="34">
        <v>863823.15</v>
      </c>
      <c r="F154" s="33">
        <v>0</v>
      </c>
    </row>
    <row r="155" spans="1:20" ht="25.5" customHeight="1">
      <c r="B155" s="38" t="s">
        <v>206</v>
      </c>
      <c r="C155" s="35">
        <v>392054.92</v>
      </c>
      <c r="D155" s="33">
        <f>J102+M102+J124+M124</f>
        <v>392054.92</v>
      </c>
      <c r="E155" s="34">
        <v>0</v>
      </c>
      <c r="F155" s="33">
        <v>0</v>
      </c>
    </row>
    <row r="156" spans="1:20" ht="25.5" customHeight="1">
      <c r="B156" s="39" t="s">
        <v>288</v>
      </c>
      <c r="C156" s="35">
        <f>D156+E156</f>
        <v>108972.12</v>
      </c>
      <c r="D156" s="33">
        <f>J143+M143</f>
        <v>32894.959999999999</v>
      </c>
      <c r="E156" s="34">
        <f>K143+N143</f>
        <v>76077.16</v>
      </c>
      <c r="F156" s="33">
        <v>0</v>
      </c>
    </row>
    <row r="157" spans="1:20" ht="25.5" customHeight="1">
      <c r="B157" s="38" t="s">
        <v>184</v>
      </c>
      <c r="C157" s="35">
        <v>4254.8</v>
      </c>
      <c r="D157" s="33">
        <f>J87+M87+J88+M88</f>
        <v>4254.8</v>
      </c>
      <c r="E157" s="34">
        <v>0</v>
      </c>
      <c r="F157" s="33">
        <v>0</v>
      </c>
    </row>
    <row r="158" spans="1:20" ht="25.5" customHeight="1">
      <c r="B158" s="38" t="s">
        <v>320</v>
      </c>
      <c r="C158" s="35">
        <v>71073.2</v>
      </c>
      <c r="D158" s="33">
        <f>J70+M70</f>
        <v>71073.2</v>
      </c>
      <c r="E158" s="34">
        <v>0</v>
      </c>
      <c r="F158" s="86">
        <v>0</v>
      </c>
    </row>
    <row r="159" spans="1:20" ht="25.5" customHeight="1">
      <c r="B159" s="44" t="s">
        <v>289</v>
      </c>
      <c r="C159" s="45">
        <v>2895973.12</v>
      </c>
      <c r="D159" s="36">
        <v>1261712.71</v>
      </c>
      <c r="E159" s="37">
        <f>SUM(E151:E157)</f>
        <v>1035228.51</v>
      </c>
      <c r="F159" s="36">
        <f>SUM(F152:F158)</f>
        <v>599031.9</v>
      </c>
    </row>
    <row r="167" spans="2:2" ht="25.5" customHeight="1">
      <c r="B167" s="9">
        <v>1.1000000000000001</v>
      </c>
    </row>
    <row r="208" spans="1:1" ht="25.5" customHeight="1">
      <c r="A208" s="8" t="s">
        <v>316</v>
      </c>
    </row>
  </sheetData>
  <autoFilter ref="H4:H166"/>
  <pageMargins left="0.70866141732283472" right="0.70866141732283472" top="0.74803149606299213" bottom="0.74803149606299213" header="0.31496062992125984" footer="0.31496062992125984"/>
  <pageSetup paperSize="9" scale="75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M10"/>
  <sheetViews>
    <sheetView workbookViewId="0">
      <selection activeCell="C6" sqref="C6"/>
    </sheetView>
  </sheetViews>
  <sheetFormatPr defaultRowHeight="14.25"/>
  <sheetData>
    <row r="1" spans="1:13" ht="15.75" thickBot="1">
      <c r="A1" s="28" t="s">
        <v>280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30"/>
      <c r="M1" s="52"/>
    </row>
    <row r="2" spans="1:13" ht="90">
      <c r="A2" s="23" t="s">
        <v>0</v>
      </c>
      <c r="B2" s="24" t="s">
        <v>1</v>
      </c>
      <c r="C2" s="25" t="s">
        <v>2</v>
      </c>
      <c r="D2" s="24" t="s">
        <v>3</v>
      </c>
      <c r="E2" s="24" t="s">
        <v>4</v>
      </c>
      <c r="F2" s="24" t="s">
        <v>5</v>
      </c>
      <c r="G2" s="24" t="s">
        <v>6</v>
      </c>
      <c r="H2" s="24" t="s">
        <v>7</v>
      </c>
      <c r="I2" s="26" t="s">
        <v>8</v>
      </c>
      <c r="J2" s="26" t="s">
        <v>9</v>
      </c>
      <c r="K2" s="26" t="s">
        <v>216</v>
      </c>
      <c r="L2" s="27" t="s">
        <v>10</v>
      </c>
      <c r="M2" s="53"/>
    </row>
    <row r="3" spans="1:13" ht="27.75">
      <c r="A3" s="1">
        <v>1</v>
      </c>
      <c r="B3" s="47" t="s">
        <v>272</v>
      </c>
      <c r="C3" s="48" t="s">
        <v>139</v>
      </c>
      <c r="D3" s="48" t="s">
        <v>140</v>
      </c>
      <c r="E3" s="48" t="s">
        <v>291</v>
      </c>
      <c r="F3" s="49">
        <v>63064</v>
      </c>
      <c r="G3" s="49" t="s">
        <v>14</v>
      </c>
      <c r="H3" s="49">
        <v>12</v>
      </c>
      <c r="I3" s="50">
        <f>(1585)*1.1</f>
        <v>1743.5000000000002</v>
      </c>
      <c r="J3" s="4"/>
      <c r="K3" s="4"/>
      <c r="L3" s="6"/>
      <c r="M3" s="54" t="s">
        <v>292</v>
      </c>
    </row>
    <row r="4" spans="1:13" ht="36">
      <c r="A4" s="1">
        <v>2</v>
      </c>
      <c r="B4" s="47" t="s">
        <v>272</v>
      </c>
      <c r="C4" s="48" t="s">
        <v>170</v>
      </c>
      <c r="D4" s="48" t="s">
        <v>171</v>
      </c>
      <c r="E4" s="47" t="s">
        <v>172</v>
      </c>
      <c r="F4" s="47">
        <v>71869101</v>
      </c>
      <c r="G4" s="47" t="s">
        <v>135</v>
      </c>
      <c r="H4" s="47">
        <v>14</v>
      </c>
      <c r="I4" s="51">
        <v>3437.5000000000005</v>
      </c>
      <c r="J4" s="51">
        <v>0</v>
      </c>
      <c r="K4" s="51">
        <v>0</v>
      </c>
      <c r="L4" s="56">
        <f t="shared" ref="L4" si="0">J4+I4</f>
        <v>3437.5000000000005</v>
      </c>
      <c r="M4" s="57" t="s">
        <v>293</v>
      </c>
    </row>
    <row r="5" spans="1:13" ht="18.75">
      <c r="A5" s="1">
        <v>3</v>
      </c>
      <c r="B5" s="2" t="s">
        <v>272</v>
      </c>
      <c r="C5" s="3" t="s">
        <v>17</v>
      </c>
      <c r="D5" s="2" t="s">
        <v>294</v>
      </c>
      <c r="E5" s="58" t="s">
        <v>19</v>
      </c>
      <c r="F5" s="59">
        <v>60457230</v>
      </c>
      <c r="G5" s="59" t="s">
        <v>14</v>
      </c>
      <c r="H5" s="59">
        <v>3</v>
      </c>
      <c r="I5" s="60">
        <v>585.20000000000005</v>
      </c>
      <c r="J5" s="60">
        <v>1163.8000000000002</v>
      </c>
      <c r="K5" s="60">
        <v>0</v>
      </c>
      <c r="L5" s="61">
        <f>J5+I5</f>
        <v>1749.0000000000002</v>
      </c>
      <c r="M5" s="54" t="s">
        <v>295</v>
      </c>
    </row>
    <row r="6" spans="1:13" ht="45">
      <c r="A6" s="1">
        <v>4</v>
      </c>
      <c r="B6" s="2" t="s">
        <v>272</v>
      </c>
      <c r="C6" s="3" t="s">
        <v>20</v>
      </c>
      <c r="D6" s="3" t="s">
        <v>21</v>
      </c>
      <c r="E6" s="3" t="s">
        <v>22</v>
      </c>
      <c r="F6" s="2">
        <v>44143</v>
      </c>
      <c r="G6" s="2" t="s">
        <v>14</v>
      </c>
      <c r="H6" s="2">
        <v>12</v>
      </c>
      <c r="I6" s="4">
        <v>5870.7000000000007</v>
      </c>
      <c r="J6" s="4">
        <v>28567.000000000004</v>
      </c>
      <c r="K6" s="4">
        <v>0</v>
      </c>
      <c r="L6" s="6">
        <f>J6+I6</f>
        <v>34437.700000000004</v>
      </c>
      <c r="M6" s="54"/>
    </row>
    <row r="7" spans="1:13" ht="18.75">
      <c r="A7" s="1">
        <v>5</v>
      </c>
      <c r="B7" s="2" t="s">
        <v>272</v>
      </c>
      <c r="C7" s="3" t="s">
        <v>17</v>
      </c>
      <c r="D7" s="3" t="s">
        <v>23</v>
      </c>
      <c r="E7" s="3" t="s">
        <v>24</v>
      </c>
      <c r="F7" s="2">
        <v>1020892</v>
      </c>
      <c r="G7" s="2" t="s">
        <v>14</v>
      </c>
      <c r="H7" s="5">
        <v>3</v>
      </c>
      <c r="I7" s="4">
        <v>1771.0000000000002</v>
      </c>
      <c r="J7" s="4">
        <v>6482.3</v>
      </c>
      <c r="K7" s="4">
        <v>0</v>
      </c>
      <c r="L7" s="6">
        <f>I7+J7</f>
        <v>8253.3000000000011</v>
      </c>
      <c r="M7" s="54"/>
    </row>
    <row r="8" spans="1:13" ht="27">
      <c r="A8" s="1">
        <v>6</v>
      </c>
      <c r="B8" s="2" t="s">
        <v>272</v>
      </c>
      <c r="C8" s="3" t="s">
        <v>17</v>
      </c>
      <c r="D8" s="3" t="s">
        <v>25</v>
      </c>
      <c r="E8" s="3" t="s">
        <v>26</v>
      </c>
      <c r="F8" s="2">
        <v>1054167</v>
      </c>
      <c r="G8" s="2" t="s">
        <v>14</v>
      </c>
      <c r="H8" s="2">
        <v>3</v>
      </c>
      <c r="I8" s="4">
        <v>732.6</v>
      </c>
      <c r="J8" s="4">
        <v>1373.9</v>
      </c>
      <c r="K8" s="4">
        <v>0</v>
      </c>
      <c r="L8" s="7">
        <f>J8+I8</f>
        <v>2106.5</v>
      </c>
      <c r="M8" s="55"/>
    </row>
    <row r="9" spans="1:13" ht="18.75">
      <c r="A9" s="1">
        <v>7</v>
      </c>
      <c r="B9" s="2" t="s">
        <v>272</v>
      </c>
      <c r="C9" s="3" t="s">
        <v>17</v>
      </c>
      <c r="D9" s="3" t="s">
        <v>27</v>
      </c>
      <c r="E9" s="3" t="s">
        <v>28</v>
      </c>
      <c r="F9" s="2">
        <v>1197369</v>
      </c>
      <c r="G9" s="2" t="s">
        <v>14</v>
      </c>
      <c r="H9" s="2">
        <v>1</v>
      </c>
      <c r="I9" s="4">
        <v>1059.3000000000002</v>
      </c>
      <c r="J9" s="4">
        <v>1527.9</v>
      </c>
      <c r="K9" s="4">
        <v>0</v>
      </c>
      <c r="L9" s="7">
        <f t="shared" ref="L9:L10" si="1">I9+J9</f>
        <v>2587.2000000000003</v>
      </c>
      <c r="M9" s="55"/>
    </row>
    <row r="10" spans="1:13" ht="18.75">
      <c r="A10" s="1">
        <v>8</v>
      </c>
      <c r="B10" s="2" t="s">
        <v>272</v>
      </c>
      <c r="C10" s="3" t="s">
        <v>17</v>
      </c>
      <c r="D10" s="3" t="s">
        <v>29</v>
      </c>
      <c r="E10" s="3" t="s">
        <v>30</v>
      </c>
      <c r="F10" s="2">
        <v>1014438</v>
      </c>
      <c r="G10" s="2" t="s">
        <v>14</v>
      </c>
      <c r="H10" s="2">
        <v>3</v>
      </c>
      <c r="I10" s="4">
        <v>1942.6000000000001</v>
      </c>
      <c r="J10" s="4">
        <v>8252.2000000000007</v>
      </c>
      <c r="K10" s="4">
        <v>0</v>
      </c>
      <c r="L10" s="6">
        <f t="shared" si="1"/>
        <v>10194.800000000001</v>
      </c>
      <c r="M10" s="5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szacunkowe zużycie energii kWh</vt:lpstr>
      <vt:lpstr>Arkusz2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mwojciechowska</dc:creator>
  <cp:lastModifiedBy>z.janczek</cp:lastModifiedBy>
  <cp:lastPrinted>2017-11-27T11:22:02Z</cp:lastPrinted>
  <dcterms:created xsi:type="dcterms:W3CDTF">2017-10-27T06:15:52Z</dcterms:created>
  <dcterms:modified xsi:type="dcterms:W3CDTF">2018-08-31T06:03:43Z</dcterms:modified>
</cp:coreProperties>
</file>